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7A679345-C937-48CC-8CC9-B74B93D0F378}" xr6:coauthVersionLast="47" xr6:coauthVersionMax="47" xr10:uidLastSave="{00000000-0000-0000-0000-000000000000}"/>
  <bookViews>
    <workbookView xWindow="-120" yWindow="-120" windowWidth="20730" windowHeight="11310" firstSheet="7" activeTab="7" xr2:uid="{62DFB98B-A706-49F0-810D-388E2465E13D}"/>
  </bookViews>
  <sheets>
    <sheet name="Sheet1" sheetId="1" r:id="rId1"/>
    <sheet name="Sheet6" sheetId="6" r:id="rId2"/>
    <sheet name="Sheet7" sheetId="7" r:id="rId3"/>
    <sheet name="Sheet8" sheetId="8" r:id="rId4"/>
    <sheet name="Sheet9" sheetId="9" r:id="rId5"/>
    <sheet name="Sheet10" sheetId="10" r:id="rId6"/>
    <sheet name="Sheet11" sheetId="11" r:id="rId7"/>
    <sheet name="Sheet5" sheetId="12" r:id="rId8"/>
    <sheet name="Sheet4" sheetId="4" r:id="rId9"/>
    <sheet name="Sheet2" sheetId="2" r:id="rId10"/>
    <sheet name="Sheet3" sheetId="3" r:id="rId11"/>
    <sheet name="Sheet12" sheetId="13" r:id="rId12"/>
  </sheets>
  <externalReferences>
    <externalReference r:id="rId13"/>
  </externalReference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2" i="8" l="1"/>
  <c r="K23" i="12"/>
  <c r="I24" i="12"/>
  <c r="I22" i="12"/>
  <c r="I25" i="12"/>
  <c r="I21" i="12"/>
  <c r="C48" i="12"/>
  <c r="C43" i="12"/>
  <c r="D38" i="12"/>
  <c r="D32" i="12"/>
  <c r="D31" i="12"/>
  <c r="A38" i="12"/>
  <c r="C38" i="12" s="1"/>
  <c r="A37" i="12"/>
  <c r="E13" i="12"/>
  <c r="G13" i="12" s="1"/>
  <c r="F13" i="12"/>
  <c r="F12" i="12"/>
  <c r="E12" i="12"/>
  <c r="G12" i="12" s="1"/>
  <c r="F11" i="12"/>
  <c r="E11" i="12"/>
  <c r="G11" i="12" s="1"/>
  <c r="E10" i="12"/>
  <c r="G10" i="12" s="1"/>
  <c r="F10" i="12"/>
  <c r="F9" i="12"/>
  <c r="E9" i="12"/>
  <c r="G9" i="12" s="1"/>
  <c r="E8" i="12"/>
  <c r="G8" i="12" s="1"/>
  <c r="F8" i="12"/>
  <c r="I23" i="1"/>
  <c r="D73" i="11"/>
  <c r="D72" i="11"/>
  <c r="C73" i="11"/>
  <c r="B73" i="11"/>
  <c r="A73" i="11"/>
  <c r="A72" i="11"/>
  <c r="D68" i="11"/>
  <c r="D67" i="11"/>
  <c r="C68" i="11"/>
  <c r="B68" i="11"/>
  <c r="A68" i="11"/>
  <c r="A67" i="11"/>
  <c r="D63" i="11"/>
  <c r="D62" i="11"/>
  <c r="C63" i="11"/>
  <c r="B63" i="11"/>
  <c r="A63" i="11"/>
  <c r="A62" i="11"/>
  <c r="D57" i="11"/>
  <c r="D56" i="11"/>
  <c r="B57" i="11"/>
  <c r="A57" i="11"/>
  <c r="A56" i="11"/>
  <c r="D51" i="11"/>
  <c r="D50" i="11"/>
  <c r="C51" i="11"/>
  <c r="B51" i="11"/>
  <c r="A51" i="11"/>
  <c r="A50" i="11"/>
  <c r="D45" i="11"/>
  <c r="D44" i="11"/>
  <c r="C45" i="11"/>
  <c r="B45" i="11"/>
  <c r="A45" i="11"/>
  <c r="A44" i="11"/>
  <c r="K34" i="11"/>
  <c r="K35" i="11"/>
  <c r="K36" i="11"/>
  <c r="K37" i="11"/>
  <c r="K38" i="11"/>
  <c r="K33" i="11"/>
  <c r="J34" i="11"/>
  <c r="J35" i="11"/>
  <c r="J36" i="11"/>
  <c r="J37" i="11"/>
  <c r="J38" i="11"/>
  <c r="J33" i="11"/>
  <c r="F34" i="11"/>
  <c r="F35" i="11"/>
  <c r="F36" i="11"/>
  <c r="F37" i="11"/>
  <c r="F38" i="11"/>
  <c r="F33" i="11"/>
  <c r="E34" i="11"/>
  <c r="E35" i="11"/>
  <c r="E36" i="11"/>
  <c r="E37" i="11"/>
  <c r="E38" i="11"/>
  <c r="E33" i="11"/>
  <c r="D34" i="11"/>
  <c r="G34" i="11" s="1"/>
  <c r="H34" i="11" s="1"/>
  <c r="I34" i="11" s="1"/>
  <c r="D35" i="11"/>
  <c r="G35" i="11" s="1"/>
  <c r="H35" i="11" s="1"/>
  <c r="I35" i="11" s="1"/>
  <c r="D36" i="11"/>
  <c r="G36" i="11" s="1"/>
  <c r="H36" i="11" s="1"/>
  <c r="I36" i="11" s="1"/>
  <c r="D37" i="11"/>
  <c r="G37" i="11" s="1"/>
  <c r="H37" i="11" s="1"/>
  <c r="I37" i="11" s="1"/>
  <c r="D38" i="11"/>
  <c r="G38" i="11" s="1"/>
  <c r="H38" i="11" s="1"/>
  <c r="I38" i="11" s="1"/>
  <c r="D33" i="11"/>
  <c r="G33" i="11" s="1"/>
  <c r="H33" i="11" s="1"/>
  <c r="I33" i="11" s="1"/>
  <c r="C34" i="11"/>
  <c r="C35" i="11"/>
  <c r="C36" i="11"/>
  <c r="C37" i="11"/>
  <c r="C38" i="11"/>
  <c r="C33" i="11"/>
  <c r="H11" i="12" l="1"/>
  <c r="I11" i="12" s="1"/>
  <c r="D37" i="12"/>
  <c r="H10" i="12"/>
  <c r="I10" i="12" s="1"/>
  <c r="H13" i="12"/>
  <c r="I13" i="12" s="1"/>
  <c r="H8" i="12"/>
  <c r="I8" i="12" s="1"/>
  <c r="H9" i="12"/>
  <c r="I9" i="12" s="1"/>
  <c r="H12" i="12"/>
  <c r="I12" i="12" s="1"/>
  <c r="B26" i="4"/>
  <c r="B11" i="1"/>
  <c r="M19" i="11"/>
  <c r="L21" i="11"/>
  <c r="L19" i="11"/>
  <c r="M18" i="11"/>
  <c r="B22" i="11"/>
  <c r="B23" i="4"/>
  <c r="K17" i="11"/>
  <c r="K19" i="11" s="1"/>
  <c r="B18" i="11"/>
  <c r="B16" i="11"/>
  <c r="B11" i="11"/>
  <c r="C11" i="11"/>
  <c r="D11" i="11"/>
  <c r="E11" i="11"/>
  <c r="F11" i="11"/>
  <c r="B21" i="11"/>
  <c r="K18" i="11" s="1"/>
  <c r="K20" i="11" s="1"/>
  <c r="K21" i="11" s="1"/>
  <c r="B20" i="11"/>
  <c r="B19" i="11"/>
  <c r="L18" i="11" s="1"/>
  <c r="B17" i="11"/>
  <c r="U36" i="10"/>
  <c r="T36" i="10"/>
  <c r="V36" i="10" s="1"/>
  <c r="M36" i="10"/>
  <c r="O36" i="10" s="1"/>
  <c r="R36" i="10" s="1"/>
  <c r="L36" i="10"/>
  <c r="N36" i="10" s="1"/>
  <c r="G36" i="10"/>
  <c r="U35" i="10"/>
  <c r="T35" i="10"/>
  <c r="V35" i="10" s="1"/>
  <c r="M35" i="10"/>
  <c r="O35" i="10" s="1"/>
  <c r="R35" i="10" s="1"/>
  <c r="L35" i="10"/>
  <c r="N35" i="10" s="1"/>
  <c r="G35" i="10"/>
  <c r="U34" i="10"/>
  <c r="T34" i="10"/>
  <c r="V34" i="10" s="1"/>
  <c r="M34" i="10"/>
  <c r="O34" i="10" s="1"/>
  <c r="R34" i="10" s="1"/>
  <c r="L34" i="10"/>
  <c r="N34" i="10" s="1"/>
  <c r="G34" i="10"/>
  <c r="U33" i="10"/>
  <c r="T33" i="10"/>
  <c r="V33" i="10" s="1"/>
  <c r="M33" i="10"/>
  <c r="O33" i="10" s="1"/>
  <c r="R33" i="10" s="1"/>
  <c r="L33" i="10"/>
  <c r="N33" i="10" s="1"/>
  <c r="G33" i="10"/>
  <c r="U32" i="10"/>
  <c r="T32" i="10"/>
  <c r="V32" i="10" s="1"/>
  <c r="M32" i="10"/>
  <c r="O32" i="10" s="1"/>
  <c r="R32" i="10" s="1"/>
  <c r="L32" i="10"/>
  <c r="N32" i="10" s="1"/>
  <c r="G32" i="10"/>
  <c r="U31" i="10"/>
  <c r="T31" i="10"/>
  <c r="V31" i="10" s="1"/>
  <c r="M31" i="10"/>
  <c r="O31" i="10" s="1"/>
  <c r="R31" i="10" s="1"/>
  <c r="L31" i="10"/>
  <c r="N31" i="10" s="1"/>
  <c r="G31" i="10"/>
  <c r="U30" i="10"/>
  <c r="T30" i="10"/>
  <c r="V30" i="10" s="1"/>
  <c r="M30" i="10"/>
  <c r="O30" i="10" s="1"/>
  <c r="R30" i="10" s="1"/>
  <c r="L30" i="10"/>
  <c r="N30" i="10" s="1"/>
  <c r="G30" i="10"/>
  <c r="U29" i="10"/>
  <c r="T29" i="10"/>
  <c r="V29" i="10" s="1"/>
  <c r="M29" i="10"/>
  <c r="O29" i="10" s="1"/>
  <c r="R29" i="10" s="1"/>
  <c r="L29" i="10"/>
  <c r="N29" i="10" s="1"/>
  <c r="G29" i="10"/>
  <c r="U28" i="10"/>
  <c r="T28" i="10"/>
  <c r="V28" i="10" s="1"/>
  <c r="M28" i="10"/>
  <c r="O28" i="10" s="1"/>
  <c r="R28" i="10" s="1"/>
  <c r="L28" i="10"/>
  <c r="N28" i="10" s="1"/>
  <c r="G28" i="10"/>
  <c r="U27" i="10"/>
  <c r="T27" i="10"/>
  <c r="V27" i="10" s="1"/>
  <c r="M27" i="10"/>
  <c r="O27" i="10" s="1"/>
  <c r="R27" i="10" s="1"/>
  <c r="L27" i="10"/>
  <c r="N27" i="10" s="1"/>
  <c r="G27" i="10"/>
  <c r="U26" i="10"/>
  <c r="T26" i="10"/>
  <c r="V26" i="10" s="1"/>
  <c r="M26" i="10"/>
  <c r="O26" i="10" s="1"/>
  <c r="R26" i="10" s="1"/>
  <c r="L26" i="10"/>
  <c r="N26" i="10" s="1"/>
  <c r="G26" i="10"/>
  <c r="U25" i="10"/>
  <c r="T25" i="10"/>
  <c r="V25" i="10" s="1"/>
  <c r="M25" i="10"/>
  <c r="O25" i="10" s="1"/>
  <c r="R25" i="10" s="1"/>
  <c r="L25" i="10"/>
  <c r="N25" i="10" s="1"/>
  <c r="G25" i="10"/>
  <c r="U24" i="10"/>
  <c r="T24" i="10"/>
  <c r="V24" i="10" s="1"/>
  <c r="M24" i="10"/>
  <c r="O24" i="10" s="1"/>
  <c r="R24" i="10" s="1"/>
  <c r="L24" i="10"/>
  <c r="N24" i="10" s="1"/>
  <c r="G24" i="10"/>
  <c r="U23" i="10"/>
  <c r="T23" i="10"/>
  <c r="V23" i="10" s="1"/>
  <c r="M23" i="10"/>
  <c r="O23" i="10" s="1"/>
  <c r="R23" i="10" s="1"/>
  <c r="L23" i="10"/>
  <c r="N23" i="10" s="1"/>
  <c r="G23" i="10"/>
  <c r="U22" i="10"/>
  <c r="T22" i="10"/>
  <c r="V22" i="10" s="1"/>
  <c r="M22" i="10"/>
  <c r="O22" i="10" s="1"/>
  <c r="R22" i="10" s="1"/>
  <c r="L22" i="10"/>
  <c r="N22" i="10" s="1"/>
  <c r="G22" i="10"/>
  <c r="U21" i="10"/>
  <c r="T21" i="10"/>
  <c r="V21" i="10" s="1"/>
  <c r="M21" i="10"/>
  <c r="O21" i="10" s="1"/>
  <c r="R21" i="10" s="1"/>
  <c r="L21" i="10"/>
  <c r="N21" i="10" s="1"/>
  <c r="G21" i="10"/>
  <c r="U20" i="10"/>
  <c r="T20" i="10"/>
  <c r="V20" i="10" s="1"/>
  <c r="M20" i="10"/>
  <c r="O20" i="10" s="1"/>
  <c r="R20" i="10" s="1"/>
  <c r="L20" i="10"/>
  <c r="N20" i="10" s="1"/>
  <c r="G20" i="10"/>
  <c r="U19" i="10"/>
  <c r="T19" i="10"/>
  <c r="O19" i="10"/>
  <c r="R19" i="10" s="1"/>
  <c r="M19" i="10"/>
  <c r="L19" i="10"/>
  <c r="N19" i="10" s="1"/>
  <c r="P19" i="10" s="1"/>
  <c r="G19" i="10"/>
  <c r="U18" i="10"/>
  <c r="T18" i="10"/>
  <c r="V18" i="10" s="1"/>
  <c r="M18" i="10"/>
  <c r="O18" i="10" s="1"/>
  <c r="R18" i="10" s="1"/>
  <c r="L18" i="10"/>
  <c r="N18" i="10" s="1"/>
  <c r="G18" i="10"/>
  <c r="U17" i="10"/>
  <c r="T17" i="10"/>
  <c r="O17" i="10"/>
  <c r="R17" i="10" s="1"/>
  <c r="M17" i="10"/>
  <c r="L17" i="10"/>
  <c r="N17" i="10" s="1"/>
  <c r="P17" i="10" s="1"/>
  <c r="G17" i="10"/>
  <c r="U16" i="10"/>
  <c r="T16" i="10"/>
  <c r="V16" i="10" s="1"/>
  <c r="M16" i="10"/>
  <c r="O16" i="10" s="1"/>
  <c r="R16" i="10" s="1"/>
  <c r="L16" i="10"/>
  <c r="N16" i="10" s="1"/>
  <c r="G16" i="10"/>
  <c r="U15" i="10"/>
  <c r="T15" i="10"/>
  <c r="M15" i="10"/>
  <c r="O15" i="10" s="1"/>
  <c r="R15" i="10" s="1"/>
  <c r="L15" i="10"/>
  <c r="N15" i="10" s="1"/>
  <c r="G15" i="10"/>
  <c r="U14" i="10"/>
  <c r="T14" i="10"/>
  <c r="V14" i="10" s="1"/>
  <c r="M14" i="10"/>
  <c r="O14" i="10" s="1"/>
  <c r="R14" i="10" s="1"/>
  <c r="L14" i="10"/>
  <c r="N14" i="10" s="1"/>
  <c r="G14" i="10"/>
  <c r="U13" i="10"/>
  <c r="T13" i="10"/>
  <c r="V13" i="10" s="1"/>
  <c r="M13" i="10"/>
  <c r="O13" i="10" s="1"/>
  <c r="R13" i="10" s="1"/>
  <c r="L13" i="10"/>
  <c r="N13" i="10" s="1"/>
  <c r="G13" i="10"/>
  <c r="U12" i="10"/>
  <c r="T12" i="10"/>
  <c r="V12" i="10" s="1"/>
  <c r="M12" i="10"/>
  <c r="O12" i="10" s="1"/>
  <c r="R12" i="10" s="1"/>
  <c r="L12" i="10"/>
  <c r="N12" i="10" s="1"/>
  <c r="G12" i="10"/>
  <c r="U11" i="10"/>
  <c r="T11" i="10"/>
  <c r="V11" i="10" s="1"/>
  <c r="M11" i="10"/>
  <c r="O11" i="10" s="1"/>
  <c r="R11" i="10" s="1"/>
  <c r="L11" i="10"/>
  <c r="N11" i="10" s="1"/>
  <c r="G11" i="10"/>
  <c r="U10" i="10"/>
  <c r="T10" i="10"/>
  <c r="V10" i="10" s="1"/>
  <c r="M10" i="10"/>
  <c r="O10" i="10" s="1"/>
  <c r="R10" i="10" s="1"/>
  <c r="L10" i="10"/>
  <c r="N10" i="10" s="1"/>
  <c r="G10" i="10"/>
  <c r="U9" i="10"/>
  <c r="T9" i="10"/>
  <c r="V9" i="10" s="1"/>
  <c r="M9" i="10"/>
  <c r="O9" i="10" s="1"/>
  <c r="R9" i="10" s="1"/>
  <c r="L9" i="10"/>
  <c r="N9" i="10" s="1"/>
  <c r="G9" i="10"/>
  <c r="U8" i="10"/>
  <c r="T8" i="10"/>
  <c r="V8" i="10" s="1"/>
  <c r="M8" i="10"/>
  <c r="O8" i="10" s="1"/>
  <c r="R8" i="10" s="1"/>
  <c r="L8" i="10"/>
  <c r="N8" i="10" s="1"/>
  <c r="G8" i="10"/>
  <c r="U7" i="10"/>
  <c r="T7" i="10"/>
  <c r="V7" i="10" s="1"/>
  <c r="M7" i="10"/>
  <c r="O7" i="10" s="1"/>
  <c r="R7" i="10" s="1"/>
  <c r="L7" i="10"/>
  <c r="N7" i="10" s="1"/>
  <c r="G7" i="10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36" i="9" s="1"/>
  <c r="G72" i="8"/>
  <c r="E72" i="8"/>
  <c r="G71" i="8"/>
  <c r="E71" i="8"/>
  <c r="G70" i="8"/>
  <c r="E70" i="8"/>
  <c r="G69" i="8"/>
  <c r="E69" i="8"/>
  <c r="G68" i="8"/>
  <c r="E68" i="8"/>
  <c r="G67" i="8"/>
  <c r="E67" i="8"/>
  <c r="G66" i="8"/>
  <c r="E66" i="8"/>
  <c r="G65" i="8"/>
  <c r="E65" i="8"/>
  <c r="G64" i="8"/>
  <c r="E64" i="8"/>
  <c r="G63" i="8"/>
  <c r="E63" i="8"/>
  <c r="G62" i="8"/>
  <c r="E62" i="8"/>
  <c r="G61" i="8"/>
  <c r="E61" i="8"/>
  <c r="G60" i="8"/>
  <c r="E60" i="8"/>
  <c r="G59" i="8"/>
  <c r="E59" i="8"/>
  <c r="G58" i="8"/>
  <c r="E58" i="8"/>
  <c r="G57" i="8"/>
  <c r="E57" i="8"/>
  <c r="G56" i="8"/>
  <c r="E56" i="8"/>
  <c r="G55" i="8"/>
  <c r="E55" i="8"/>
  <c r="G54" i="8"/>
  <c r="E54" i="8"/>
  <c r="G53" i="8"/>
  <c r="E53" i="8"/>
  <c r="G52" i="8"/>
  <c r="E52" i="8"/>
  <c r="G51" i="8"/>
  <c r="E51" i="8"/>
  <c r="G50" i="8"/>
  <c r="E50" i="8"/>
  <c r="G49" i="8"/>
  <c r="E49" i="8"/>
  <c r="G48" i="8"/>
  <c r="E48" i="8"/>
  <c r="G47" i="8"/>
  <c r="E47" i="8"/>
  <c r="G46" i="8"/>
  <c r="E46" i="8"/>
  <c r="G45" i="8"/>
  <c r="E45" i="8"/>
  <c r="G44" i="8"/>
  <c r="E44" i="8"/>
  <c r="G43" i="8"/>
  <c r="E43" i="8"/>
  <c r="U36" i="8"/>
  <c r="T36" i="8"/>
  <c r="S36" i="8"/>
  <c r="R36" i="8"/>
  <c r="Q36" i="8"/>
  <c r="P36" i="8"/>
  <c r="W35" i="8"/>
  <c r="V35" i="8"/>
  <c r="U35" i="8"/>
  <c r="T35" i="8"/>
  <c r="S35" i="8"/>
  <c r="R35" i="8"/>
  <c r="Q35" i="8"/>
  <c r="P35" i="8"/>
  <c r="X35" i="8" s="1"/>
  <c r="W34" i="8"/>
  <c r="V34" i="8"/>
  <c r="U34" i="8"/>
  <c r="T34" i="8"/>
  <c r="S34" i="8"/>
  <c r="R34" i="8"/>
  <c r="Q34" i="8"/>
  <c r="P34" i="8"/>
  <c r="X34" i="8" s="1"/>
  <c r="W33" i="8"/>
  <c r="V33" i="8"/>
  <c r="U33" i="8"/>
  <c r="T33" i="8"/>
  <c r="S33" i="8"/>
  <c r="R33" i="8"/>
  <c r="Q33" i="8"/>
  <c r="P33" i="8"/>
  <c r="X33" i="8" s="1"/>
  <c r="W32" i="8"/>
  <c r="V32" i="8"/>
  <c r="U32" i="8"/>
  <c r="T32" i="8"/>
  <c r="S32" i="8"/>
  <c r="R32" i="8"/>
  <c r="Q32" i="8"/>
  <c r="P32" i="8"/>
  <c r="X32" i="8" s="1"/>
  <c r="W31" i="8"/>
  <c r="V31" i="8"/>
  <c r="U31" i="8"/>
  <c r="T31" i="8"/>
  <c r="S31" i="8"/>
  <c r="R31" i="8"/>
  <c r="Q31" i="8"/>
  <c r="P31" i="8"/>
  <c r="X31" i="8" s="1"/>
  <c r="W30" i="8"/>
  <c r="V30" i="8"/>
  <c r="U30" i="8"/>
  <c r="T30" i="8"/>
  <c r="S30" i="8"/>
  <c r="R30" i="8"/>
  <c r="Q30" i="8"/>
  <c r="P30" i="8"/>
  <c r="X30" i="8" s="1"/>
  <c r="W29" i="8"/>
  <c r="V29" i="8"/>
  <c r="U29" i="8"/>
  <c r="T29" i="8"/>
  <c r="S29" i="8"/>
  <c r="R29" i="8"/>
  <c r="Q29" i="8"/>
  <c r="P29" i="8"/>
  <c r="X29" i="8" s="1"/>
  <c r="W28" i="8"/>
  <c r="V28" i="8"/>
  <c r="U28" i="8"/>
  <c r="T28" i="8"/>
  <c r="S28" i="8"/>
  <c r="R28" i="8"/>
  <c r="Q28" i="8"/>
  <c r="P28" i="8"/>
  <c r="X28" i="8" s="1"/>
  <c r="W27" i="8"/>
  <c r="V27" i="8"/>
  <c r="U27" i="8"/>
  <c r="T27" i="8"/>
  <c r="S27" i="8"/>
  <c r="R27" i="8"/>
  <c r="Q27" i="8"/>
  <c r="P27" i="8"/>
  <c r="X27" i="8" s="1"/>
  <c r="W26" i="8"/>
  <c r="V26" i="8"/>
  <c r="U26" i="8"/>
  <c r="T26" i="8"/>
  <c r="S26" i="8"/>
  <c r="R26" i="8"/>
  <c r="Q26" i="8"/>
  <c r="P26" i="8"/>
  <c r="X26" i="8" s="1"/>
  <c r="W25" i="8"/>
  <c r="V25" i="8"/>
  <c r="U25" i="8"/>
  <c r="T25" i="8"/>
  <c r="S25" i="8"/>
  <c r="R25" i="8"/>
  <c r="Q25" i="8"/>
  <c r="P25" i="8"/>
  <c r="X25" i="8" s="1"/>
  <c r="W24" i="8"/>
  <c r="V24" i="8"/>
  <c r="U24" i="8"/>
  <c r="T24" i="8"/>
  <c r="S24" i="8"/>
  <c r="R24" i="8"/>
  <c r="Q24" i="8"/>
  <c r="P24" i="8"/>
  <c r="X24" i="8" s="1"/>
  <c r="W23" i="8"/>
  <c r="V23" i="8"/>
  <c r="U23" i="8"/>
  <c r="T23" i="8"/>
  <c r="S23" i="8"/>
  <c r="R23" i="8"/>
  <c r="Q23" i="8"/>
  <c r="P23" i="8"/>
  <c r="X23" i="8" s="1"/>
  <c r="W22" i="8"/>
  <c r="V22" i="8"/>
  <c r="U22" i="8"/>
  <c r="T22" i="8"/>
  <c r="S22" i="8"/>
  <c r="R22" i="8"/>
  <c r="Q22" i="8"/>
  <c r="P22" i="8"/>
  <c r="X22" i="8" s="1"/>
  <c r="W21" i="8"/>
  <c r="V21" i="8"/>
  <c r="U21" i="8"/>
  <c r="T21" i="8"/>
  <c r="S21" i="8"/>
  <c r="R21" i="8"/>
  <c r="Q21" i="8"/>
  <c r="P21" i="8"/>
  <c r="X21" i="8" s="1"/>
  <c r="W20" i="8"/>
  <c r="V20" i="8"/>
  <c r="U20" i="8"/>
  <c r="T20" i="8"/>
  <c r="S20" i="8"/>
  <c r="R20" i="8"/>
  <c r="Q20" i="8"/>
  <c r="P20" i="8"/>
  <c r="X20" i="8" s="1"/>
  <c r="W19" i="8"/>
  <c r="V19" i="8"/>
  <c r="U19" i="8"/>
  <c r="T19" i="8"/>
  <c r="S19" i="8"/>
  <c r="R19" i="8"/>
  <c r="Q19" i="8"/>
  <c r="P19" i="8"/>
  <c r="X19" i="8" s="1"/>
  <c r="W18" i="8"/>
  <c r="V18" i="8"/>
  <c r="U18" i="8"/>
  <c r="T18" i="8"/>
  <c r="S18" i="8"/>
  <c r="R18" i="8"/>
  <c r="Q18" i="8"/>
  <c r="P18" i="8"/>
  <c r="X18" i="8" s="1"/>
  <c r="W17" i="8"/>
  <c r="V17" i="8"/>
  <c r="U17" i="8"/>
  <c r="T17" i="8"/>
  <c r="S17" i="8"/>
  <c r="R17" i="8"/>
  <c r="Q17" i="8"/>
  <c r="P17" i="8"/>
  <c r="X17" i="8" s="1"/>
  <c r="W16" i="8"/>
  <c r="V16" i="8"/>
  <c r="U16" i="8"/>
  <c r="T16" i="8"/>
  <c r="S16" i="8"/>
  <c r="R16" i="8"/>
  <c r="Q16" i="8"/>
  <c r="P16" i="8"/>
  <c r="X16" i="8" s="1"/>
  <c r="W15" i="8"/>
  <c r="V15" i="8"/>
  <c r="U15" i="8"/>
  <c r="T15" i="8"/>
  <c r="S15" i="8"/>
  <c r="R15" i="8"/>
  <c r="Q15" i="8"/>
  <c r="P15" i="8"/>
  <c r="X15" i="8" s="1"/>
  <c r="W14" i="8"/>
  <c r="V14" i="8"/>
  <c r="U14" i="8"/>
  <c r="T14" i="8"/>
  <c r="S14" i="8"/>
  <c r="R14" i="8"/>
  <c r="Q14" i="8"/>
  <c r="P14" i="8"/>
  <c r="X14" i="8" s="1"/>
  <c r="W13" i="8"/>
  <c r="V13" i="8"/>
  <c r="U13" i="8"/>
  <c r="T13" i="8"/>
  <c r="S13" i="8"/>
  <c r="R13" i="8"/>
  <c r="Q13" i="8"/>
  <c r="P13" i="8"/>
  <c r="X13" i="8" s="1"/>
  <c r="W12" i="8"/>
  <c r="U12" i="8"/>
  <c r="T12" i="8"/>
  <c r="S12" i="8"/>
  <c r="R12" i="8"/>
  <c r="Q12" i="8"/>
  <c r="P12" i="8"/>
  <c r="X12" i="8" s="1"/>
  <c r="W11" i="8"/>
  <c r="V11" i="8"/>
  <c r="U11" i="8"/>
  <c r="T11" i="8"/>
  <c r="S11" i="8"/>
  <c r="R11" i="8"/>
  <c r="Q11" i="8"/>
  <c r="P11" i="8"/>
  <c r="X11" i="8" s="1"/>
  <c r="W10" i="8"/>
  <c r="V10" i="8"/>
  <c r="U10" i="8"/>
  <c r="T10" i="8"/>
  <c r="S10" i="8"/>
  <c r="R10" i="8"/>
  <c r="Q10" i="8"/>
  <c r="P10" i="8"/>
  <c r="X10" i="8" s="1"/>
  <c r="U9" i="8"/>
  <c r="T9" i="8"/>
  <c r="S9" i="8"/>
  <c r="R9" i="8"/>
  <c r="Q9" i="8"/>
  <c r="P9" i="8"/>
  <c r="X9" i="8" s="1"/>
  <c r="U8" i="8"/>
  <c r="T8" i="8"/>
  <c r="S8" i="8"/>
  <c r="R8" i="8"/>
  <c r="Q8" i="8"/>
  <c r="P8" i="8"/>
  <c r="X8" i="8" s="1"/>
  <c r="U7" i="8"/>
  <c r="T7" i="8"/>
  <c r="S7" i="8"/>
  <c r="R7" i="8"/>
  <c r="Q7" i="8"/>
  <c r="P7" i="8"/>
  <c r="X7" i="8" s="1"/>
  <c r="G35" i="7"/>
  <c r="F35" i="7"/>
  <c r="E35" i="7"/>
  <c r="D35" i="7"/>
  <c r="I34" i="7"/>
  <c r="H34" i="7"/>
  <c r="I33" i="7"/>
  <c r="H33" i="7"/>
  <c r="I32" i="7"/>
  <c r="H32" i="7"/>
  <c r="I31" i="7"/>
  <c r="H31" i="7"/>
  <c r="I30" i="7"/>
  <c r="H30" i="7"/>
  <c r="I29" i="7"/>
  <c r="H29" i="7"/>
  <c r="I28" i="7"/>
  <c r="H28" i="7"/>
  <c r="I27" i="7"/>
  <c r="H27" i="7"/>
  <c r="I26" i="7"/>
  <c r="H26" i="7"/>
  <c r="I25" i="7"/>
  <c r="H25" i="7"/>
  <c r="I24" i="7"/>
  <c r="H24" i="7"/>
  <c r="I23" i="7"/>
  <c r="H23" i="7"/>
  <c r="I22" i="7"/>
  <c r="H22" i="7"/>
  <c r="I21" i="7"/>
  <c r="H21" i="7"/>
  <c r="I20" i="7"/>
  <c r="H20" i="7"/>
  <c r="I19" i="7"/>
  <c r="H19" i="7"/>
  <c r="I18" i="7"/>
  <c r="H18" i="7"/>
  <c r="I17" i="7"/>
  <c r="H17" i="7"/>
  <c r="I16" i="7"/>
  <c r="H16" i="7"/>
  <c r="I15" i="7"/>
  <c r="H15" i="7"/>
  <c r="I14" i="7"/>
  <c r="H14" i="7"/>
  <c r="I13" i="7"/>
  <c r="H13" i="7"/>
  <c r="I12" i="7"/>
  <c r="H12" i="7"/>
  <c r="I11" i="7"/>
  <c r="H11" i="7"/>
  <c r="I10" i="7"/>
  <c r="H10" i="7"/>
  <c r="I9" i="7"/>
  <c r="H9" i="7"/>
  <c r="I8" i="7"/>
  <c r="H8" i="7"/>
  <c r="I7" i="7"/>
  <c r="H7" i="7"/>
  <c r="I6" i="7"/>
  <c r="H6" i="7"/>
  <c r="I5" i="7"/>
  <c r="I35" i="7" s="1"/>
  <c r="H5" i="7"/>
  <c r="H35" i="7" s="1"/>
  <c r="D5" i="3"/>
  <c r="D6" i="3"/>
  <c r="D7" i="3"/>
  <c r="D8" i="3"/>
  <c r="D4" i="3"/>
  <c r="C5" i="3"/>
  <c r="C6" i="3"/>
  <c r="C7" i="3"/>
  <c r="C8" i="3"/>
  <c r="AF35" i="6"/>
  <c r="AB35" i="6"/>
  <c r="AA35" i="6"/>
  <c r="AE35" i="6" s="1"/>
  <c r="AG35" i="6" s="1"/>
  <c r="Q35" i="6"/>
  <c r="N35" i="6"/>
  <c r="M35" i="6"/>
  <c r="P35" i="6" s="1"/>
  <c r="R35" i="6" s="1"/>
  <c r="L35" i="6"/>
  <c r="F35" i="6"/>
  <c r="AF34" i="6"/>
  <c r="AB34" i="6"/>
  <c r="AA34" i="6"/>
  <c r="AE34" i="6" s="1"/>
  <c r="AG34" i="6" s="1"/>
  <c r="Q34" i="6"/>
  <c r="N34" i="6"/>
  <c r="M34" i="6"/>
  <c r="P34" i="6" s="1"/>
  <c r="R34" i="6" s="1"/>
  <c r="L34" i="6"/>
  <c r="F34" i="6"/>
  <c r="AF33" i="6"/>
  <c r="AB33" i="6"/>
  <c r="AA33" i="6"/>
  <c r="AE33" i="6" s="1"/>
  <c r="AG33" i="6" s="1"/>
  <c r="Q33" i="6"/>
  <c r="N33" i="6"/>
  <c r="M33" i="6"/>
  <c r="P33" i="6" s="1"/>
  <c r="R33" i="6" s="1"/>
  <c r="L33" i="6"/>
  <c r="F33" i="6"/>
  <c r="AF32" i="6"/>
  <c r="AB32" i="6"/>
  <c r="AA32" i="6"/>
  <c r="AE32" i="6" s="1"/>
  <c r="AG32" i="6" s="1"/>
  <c r="Q32" i="6"/>
  <c r="N32" i="6"/>
  <c r="M32" i="6"/>
  <c r="P32" i="6" s="1"/>
  <c r="R32" i="6" s="1"/>
  <c r="L32" i="6"/>
  <c r="F32" i="6"/>
  <c r="AF31" i="6"/>
  <c r="AB31" i="6"/>
  <c r="AA31" i="6"/>
  <c r="AE31" i="6" s="1"/>
  <c r="AG31" i="6" s="1"/>
  <c r="Q31" i="6"/>
  <c r="N31" i="6"/>
  <c r="M31" i="6"/>
  <c r="P31" i="6" s="1"/>
  <c r="R31" i="6" s="1"/>
  <c r="L31" i="6"/>
  <c r="F31" i="6"/>
  <c r="AF30" i="6"/>
  <c r="AB30" i="6"/>
  <c r="AA30" i="6"/>
  <c r="AE30" i="6" s="1"/>
  <c r="AG30" i="6" s="1"/>
  <c r="Q30" i="6"/>
  <c r="N30" i="6"/>
  <c r="M30" i="6"/>
  <c r="P30" i="6" s="1"/>
  <c r="R30" i="6" s="1"/>
  <c r="L30" i="6"/>
  <c r="F30" i="6"/>
  <c r="AF29" i="6"/>
  <c r="AB29" i="6"/>
  <c r="AA29" i="6"/>
  <c r="AE29" i="6" s="1"/>
  <c r="AG29" i="6" s="1"/>
  <c r="Q29" i="6"/>
  <c r="N29" i="6"/>
  <c r="M29" i="6"/>
  <c r="P29" i="6" s="1"/>
  <c r="R29" i="6" s="1"/>
  <c r="L29" i="6"/>
  <c r="F29" i="6"/>
  <c r="AF28" i="6"/>
  <c r="AB28" i="6"/>
  <c r="AA28" i="6"/>
  <c r="AE28" i="6" s="1"/>
  <c r="AG28" i="6" s="1"/>
  <c r="Q28" i="6"/>
  <c r="N28" i="6"/>
  <c r="M28" i="6"/>
  <c r="P28" i="6" s="1"/>
  <c r="R28" i="6" s="1"/>
  <c r="L28" i="6"/>
  <c r="F28" i="6"/>
  <c r="AF27" i="6"/>
  <c r="AB27" i="6"/>
  <c r="AA27" i="6"/>
  <c r="AE27" i="6" s="1"/>
  <c r="AG27" i="6" s="1"/>
  <c r="Q27" i="6"/>
  <c r="N27" i="6"/>
  <c r="M27" i="6"/>
  <c r="P27" i="6" s="1"/>
  <c r="R27" i="6" s="1"/>
  <c r="L27" i="6"/>
  <c r="F27" i="6"/>
  <c r="AF26" i="6"/>
  <c r="AB26" i="6"/>
  <c r="AA26" i="6"/>
  <c r="AE26" i="6" s="1"/>
  <c r="AG26" i="6" s="1"/>
  <c r="Q26" i="6"/>
  <c r="N26" i="6"/>
  <c r="M26" i="6"/>
  <c r="P26" i="6" s="1"/>
  <c r="R26" i="6" s="1"/>
  <c r="L26" i="6"/>
  <c r="F26" i="6"/>
  <c r="AF25" i="6"/>
  <c r="AB25" i="6"/>
  <c r="AA25" i="6"/>
  <c r="AE25" i="6" s="1"/>
  <c r="AG25" i="6" s="1"/>
  <c r="Q25" i="6"/>
  <c r="N25" i="6"/>
  <c r="M25" i="6"/>
  <c r="P25" i="6" s="1"/>
  <c r="R25" i="6" s="1"/>
  <c r="L25" i="6"/>
  <c r="F25" i="6"/>
  <c r="AF24" i="6"/>
  <c r="AB24" i="6"/>
  <c r="AA24" i="6"/>
  <c r="AE24" i="6" s="1"/>
  <c r="AG24" i="6" s="1"/>
  <c r="Q24" i="6"/>
  <c r="N24" i="6"/>
  <c r="M24" i="6"/>
  <c r="P24" i="6" s="1"/>
  <c r="R24" i="6" s="1"/>
  <c r="L24" i="6"/>
  <c r="F24" i="6"/>
  <c r="AF23" i="6"/>
  <c r="AB23" i="6"/>
  <c r="AA23" i="6"/>
  <c r="AE23" i="6" s="1"/>
  <c r="AG23" i="6" s="1"/>
  <c r="Q23" i="6"/>
  <c r="N23" i="6"/>
  <c r="M23" i="6"/>
  <c r="P23" i="6" s="1"/>
  <c r="R23" i="6" s="1"/>
  <c r="L23" i="6"/>
  <c r="F23" i="6"/>
  <c r="AF22" i="6"/>
  <c r="AB22" i="6"/>
  <c r="AA22" i="6"/>
  <c r="AE22" i="6" s="1"/>
  <c r="AG22" i="6" s="1"/>
  <c r="Q22" i="6"/>
  <c r="N22" i="6"/>
  <c r="M22" i="6"/>
  <c r="P22" i="6" s="1"/>
  <c r="R22" i="6" s="1"/>
  <c r="L22" i="6"/>
  <c r="F22" i="6"/>
  <c r="AF21" i="6"/>
  <c r="AB21" i="6"/>
  <c r="AA21" i="6"/>
  <c r="AE21" i="6" s="1"/>
  <c r="AG21" i="6" s="1"/>
  <c r="Q21" i="6"/>
  <c r="N21" i="6"/>
  <c r="M21" i="6"/>
  <c r="P21" i="6" s="1"/>
  <c r="R21" i="6" s="1"/>
  <c r="L21" i="6"/>
  <c r="F21" i="6"/>
  <c r="AF20" i="6"/>
  <c r="AB20" i="6"/>
  <c r="AA20" i="6"/>
  <c r="AE20" i="6" s="1"/>
  <c r="AG20" i="6" s="1"/>
  <c r="Q20" i="6"/>
  <c r="N20" i="6"/>
  <c r="M20" i="6"/>
  <c r="P20" i="6" s="1"/>
  <c r="R20" i="6" s="1"/>
  <c r="L20" i="6"/>
  <c r="F20" i="6"/>
  <c r="AF19" i="6"/>
  <c r="AB19" i="6"/>
  <c r="AA19" i="6"/>
  <c r="AE19" i="6" s="1"/>
  <c r="AG19" i="6" s="1"/>
  <c r="N19" i="6"/>
  <c r="M19" i="6"/>
  <c r="P19" i="6" s="1"/>
  <c r="R19" i="6" s="1"/>
  <c r="L19" i="6"/>
  <c r="Q19" i="6" s="1"/>
  <c r="F19" i="6"/>
  <c r="AE18" i="6"/>
  <c r="AG18" i="6" s="1"/>
  <c r="AB18" i="6"/>
  <c r="AF18" i="6" s="1"/>
  <c r="AA18" i="6"/>
  <c r="N18" i="6"/>
  <c r="M18" i="6"/>
  <c r="L18" i="6"/>
  <c r="P18" i="6" s="1"/>
  <c r="F18" i="6"/>
  <c r="AE17" i="6"/>
  <c r="AB17" i="6"/>
  <c r="AF17" i="6" s="1"/>
  <c r="AG17" i="6" s="1"/>
  <c r="AA17" i="6"/>
  <c r="N17" i="6"/>
  <c r="M17" i="6"/>
  <c r="L17" i="6"/>
  <c r="P17" i="6" s="1"/>
  <c r="F17" i="6"/>
  <c r="AE16" i="6"/>
  <c r="AB16" i="6"/>
  <c r="AF16" i="6" s="1"/>
  <c r="AG16" i="6" s="1"/>
  <c r="AA16" i="6"/>
  <c r="N16" i="6"/>
  <c r="M16" i="6"/>
  <c r="L16" i="6"/>
  <c r="P16" i="6" s="1"/>
  <c r="F16" i="6"/>
  <c r="AE15" i="6"/>
  <c r="AB15" i="6"/>
  <c r="AF15" i="6" s="1"/>
  <c r="AG15" i="6" s="1"/>
  <c r="AA15" i="6"/>
  <c r="N15" i="6"/>
  <c r="M15" i="6"/>
  <c r="L15" i="6"/>
  <c r="P15" i="6" s="1"/>
  <c r="F15" i="6"/>
  <c r="AE14" i="6"/>
  <c r="AB14" i="6"/>
  <c r="AF14" i="6" s="1"/>
  <c r="AG14" i="6" s="1"/>
  <c r="AA14" i="6"/>
  <c r="N14" i="6"/>
  <c r="M14" i="6"/>
  <c r="L14" i="6"/>
  <c r="P14" i="6" s="1"/>
  <c r="F14" i="6"/>
  <c r="AE13" i="6"/>
  <c r="AB13" i="6"/>
  <c r="AF13" i="6" s="1"/>
  <c r="AG13" i="6" s="1"/>
  <c r="AA13" i="6"/>
  <c r="N13" i="6"/>
  <c r="M13" i="6"/>
  <c r="L13" i="6"/>
  <c r="P13" i="6" s="1"/>
  <c r="F13" i="6"/>
  <c r="AE12" i="6"/>
  <c r="AB12" i="6"/>
  <c r="AF12" i="6" s="1"/>
  <c r="AG12" i="6" s="1"/>
  <c r="AA12" i="6"/>
  <c r="N12" i="6"/>
  <c r="M12" i="6"/>
  <c r="L12" i="6"/>
  <c r="P12" i="6" s="1"/>
  <c r="F12" i="6"/>
  <c r="AE11" i="6"/>
  <c r="AB11" i="6"/>
  <c r="AF11" i="6" s="1"/>
  <c r="AG11" i="6" s="1"/>
  <c r="AA11" i="6"/>
  <c r="N11" i="6"/>
  <c r="M11" i="6"/>
  <c r="L11" i="6"/>
  <c r="P11" i="6" s="1"/>
  <c r="F11" i="6"/>
  <c r="AE10" i="6"/>
  <c r="AB10" i="6"/>
  <c r="AF10" i="6" s="1"/>
  <c r="AG10" i="6" s="1"/>
  <c r="AA10" i="6"/>
  <c r="N10" i="6"/>
  <c r="M10" i="6"/>
  <c r="L10" i="6"/>
  <c r="P10" i="6" s="1"/>
  <c r="F10" i="6"/>
  <c r="AE9" i="6"/>
  <c r="AB9" i="6"/>
  <c r="AF9" i="6" s="1"/>
  <c r="AG9" i="6" s="1"/>
  <c r="AA9" i="6"/>
  <c r="N9" i="6"/>
  <c r="M9" i="6"/>
  <c r="L9" i="6"/>
  <c r="P9" i="6" s="1"/>
  <c r="F9" i="6"/>
  <c r="AE8" i="6"/>
  <c r="AB8" i="6"/>
  <c r="AF8" i="6" s="1"/>
  <c r="AG8" i="6" s="1"/>
  <c r="AA8" i="6"/>
  <c r="N8" i="6"/>
  <c r="M8" i="6"/>
  <c r="L8" i="6"/>
  <c r="P8" i="6" s="1"/>
  <c r="F8" i="6"/>
  <c r="AE7" i="6"/>
  <c r="AB7" i="6"/>
  <c r="AF7" i="6" s="1"/>
  <c r="AG7" i="6" s="1"/>
  <c r="AA7" i="6"/>
  <c r="N7" i="6"/>
  <c r="M7" i="6"/>
  <c r="L7" i="6"/>
  <c r="P7" i="6" s="1"/>
  <c r="F7" i="6"/>
  <c r="AB6" i="6"/>
  <c r="AF6" i="6" s="1"/>
  <c r="AA6" i="6"/>
  <c r="N6" i="6"/>
  <c r="Q6" i="6" s="1"/>
  <c r="M6" i="6"/>
  <c r="O6" i="6" s="1"/>
  <c r="L6" i="6"/>
  <c r="P6" i="6" s="1"/>
  <c r="R6" i="6" s="1"/>
  <c r="F6" i="6"/>
  <c r="H12" i="2"/>
  <c r="H7" i="2"/>
  <c r="C4" i="3"/>
  <c r="B25" i="4"/>
  <c r="B24" i="4"/>
  <c r="B22" i="4"/>
  <c r="P8" i="10" l="1"/>
  <c r="Q8" i="10"/>
  <c r="S8" i="10" s="1"/>
  <c r="W8" i="10" s="1"/>
  <c r="P10" i="10"/>
  <c r="Q10" i="10"/>
  <c r="S10" i="10" s="1"/>
  <c r="W10" i="10" s="1"/>
  <c r="P12" i="10"/>
  <c r="Q12" i="10"/>
  <c r="S12" i="10" s="1"/>
  <c r="W12" i="10" s="1"/>
  <c r="P14" i="10"/>
  <c r="Q14" i="10"/>
  <c r="S14" i="10" s="1"/>
  <c r="W14" i="10" s="1"/>
  <c r="Q16" i="10"/>
  <c r="S16" i="10" s="1"/>
  <c r="W16" i="10" s="1"/>
  <c r="P16" i="10"/>
  <c r="Q20" i="10"/>
  <c r="S20" i="10" s="1"/>
  <c r="W20" i="10" s="1"/>
  <c r="P20" i="10"/>
  <c r="Q7" i="10"/>
  <c r="S7" i="10" s="1"/>
  <c r="W7" i="10" s="1"/>
  <c r="P7" i="10"/>
  <c r="Q9" i="10"/>
  <c r="S9" i="10" s="1"/>
  <c r="W9" i="10" s="1"/>
  <c r="P9" i="10"/>
  <c r="Q11" i="10"/>
  <c r="S11" i="10" s="1"/>
  <c r="W11" i="10" s="1"/>
  <c r="P11" i="10"/>
  <c r="Q13" i="10"/>
  <c r="S13" i="10" s="1"/>
  <c r="W13" i="10" s="1"/>
  <c r="P13" i="10"/>
  <c r="P15" i="10"/>
  <c r="Q15" i="10"/>
  <c r="S15" i="10" s="1"/>
  <c r="Q18" i="10"/>
  <c r="S18" i="10" s="1"/>
  <c r="W18" i="10" s="1"/>
  <c r="P18" i="10"/>
  <c r="Q21" i="10"/>
  <c r="S21" i="10" s="1"/>
  <c r="W21" i="10" s="1"/>
  <c r="P21" i="10"/>
  <c r="P22" i="10"/>
  <c r="Q22" i="10"/>
  <c r="S22" i="10" s="1"/>
  <c r="W22" i="10" s="1"/>
  <c r="P24" i="10"/>
  <c r="Q24" i="10"/>
  <c r="S24" i="10" s="1"/>
  <c r="W24" i="10" s="1"/>
  <c r="P26" i="10"/>
  <c r="Q26" i="10"/>
  <c r="S26" i="10" s="1"/>
  <c r="W26" i="10" s="1"/>
  <c r="P28" i="10"/>
  <c r="Q28" i="10"/>
  <c r="S28" i="10" s="1"/>
  <c r="W28" i="10" s="1"/>
  <c r="P30" i="10"/>
  <c r="Q30" i="10"/>
  <c r="S30" i="10" s="1"/>
  <c r="W30" i="10" s="1"/>
  <c r="P32" i="10"/>
  <c r="Q32" i="10"/>
  <c r="S32" i="10" s="1"/>
  <c r="W32" i="10" s="1"/>
  <c r="P34" i="10"/>
  <c r="Q34" i="10"/>
  <c r="S34" i="10" s="1"/>
  <c r="W34" i="10" s="1"/>
  <c r="P36" i="10"/>
  <c r="Q36" i="10"/>
  <c r="S36" i="10" s="1"/>
  <c r="W36" i="10" s="1"/>
  <c r="V15" i="10"/>
  <c r="Q17" i="10"/>
  <c r="S17" i="10" s="1"/>
  <c r="W17" i="10" s="1"/>
  <c r="V17" i="10"/>
  <c r="Q19" i="10"/>
  <c r="S19" i="10" s="1"/>
  <c r="W19" i="10" s="1"/>
  <c r="V19" i="10"/>
  <c r="Q23" i="10"/>
  <c r="S23" i="10" s="1"/>
  <c r="W23" i="10" s="1"/>
  <c r="P23" i="10"/>
  <c r="Q25" i="10"/>
  <c r="S25" i="10" s="1"/>
  <c r="W25" i="10" s="1"/>
  <c r="P25" i="10"/>
  <c r="Q27" i="10"/>
  <c r="S27" i="10" s="1"/>
  <c r="W27" i="10" s="1"/>
  <c r="P27" i="10"/>
  <c r="Q29" i="10"/>
  <c r="S29" i="10" s="1"/>
  <c r="W29" i="10" s="1"/>
  <c r="P29" i="10"/>
  <c r="Q31" i="10"/>
  <c r="S31" i="10" s="1"/>
  <c r="W31" i="10" s="1"/>
  <c r="P31" i="10"/>
  <c r="Q33" i="10"/>
  <c r="S33" i="10" s="1"/>
  <c r="W33" i="10" s="1"/>
  <c r="P33" i="10"/>
  <c r="Q35" i="10"/>
  <c r="S35" i="10" s="1"/>
  <c r="W35" i="10" s="1"/>
  <c r="P35" i="10"/>
  <c r="X36" i="8"/>
  <c r="Q7" i="6"/>
  <c r="R7" i="6" s="1"/>
  <c r="Q8" i="6"/>
  <c r="R8" i="6" s="1"/>
  <c r="Q9" i="6"/>
  <c r="R9" i="6" s="1"/>
  <c r="Q10" i="6"/>
  <c r="R10" i="6" s="1"/>
  <c r="Q11" i="6"/>
  <c r="R11" i="6" s="1"/>
  <c r="Q12" i="6"/>
  <c r="R12" i="6" s="1"/>
  <c r="Q13" i="6"/>
  <c r="R13" i="6" s="1"/>
  <c r="Q14" i="6"/>
  <c r="R14" i="6" s="1"/>
  <c r="Q15" i="6"/>
  <c r="R15" i="6" s="1"/>
  <c r="Q16" i="6"/>
  <c r="R16" i="6" s="1"/>
  <c r="Q17" i="6"/>
  <c r="R17" i="6" s="1"/>
  <c r="Q18" i="6"/>
  <c r="R18" i="6" s="1"/>
  <c r="AC6" i="6"/>
  <c r="AE6" i="6"/>
  <c r="AG6" i="6" s="1"/>
  <c r="O7" i="6"/>
  <c r="AC7" i="6"/>
  <c r="O8" i="6"/>
  <c r="AC8" i="6"/>
  <c r="O9" i="6"/>
  <c r="AC9" i="6"/>
  <c r="O10" i="6"/>
  <c r="AC10" i="6"/>
  <c r="O11" i="6"/>
  <c r="AC11" i="6"/>
  <c r="O12" i="6"/>
  <c r="AC12" i="6"/>
  <c r="O13" i="6"/>
  <c r="AC13" i="6"/>
  <c r="O14" i="6"/>
  <c r="AC14" i="6"/>
  <c r="O15" i="6"/>
  <c r="AC15" i="6"/>
  <c r="O16" i="6"/>
  <c r="AC16" i="6"/>
  <c r="O17" i="6"/>
  <c r="AC17" i="6"/>
  <c r="O18" i="6"/>
  <c r="AC18" i="6"/>
  <c r="O19" i="6"/>
  <c r="AC19" i="6"/>
  <c r="O20" i="6"/>
  <c r="AC20" i="6"/>
  <c r="O21" i="6"/>
  <c r="AC21" i="6"/>
  <c r="O22" i="6"/>
  <c r="AC22" i="6"/>
  <c r="O23" i="6"/>
  <c r="AC23" i="6"/>
  <c r="O24" i="6"/>
  <c r="AC24" i="6"/>
  <c r="O25" i="6"/>
  <c r="AC25" i="6"/>
  <c r="O26" i="6"/>
  <c r="AC26" i="6"/>
  <c r="O27" i="6"/>
  <c r="AC27" i="6"/>
  <c r="O28" i="6"/>
  <c r="AC28" i="6"/>
  <c r="O29" i="6"/>
  <c r="AC29" i="6"/>
  <c r="O30" i="6"/>
  <c r="AC30" i="6"/>
  <c r="O31" i="6"/>
  <c r="AC31" i="6"/>
  <c r="O32" i="6"/>
  <c r="AC32" i="6"/>
  <c r="O33" i="6"/>
  <c r="AC33" i="6"/>
  <c r="O34" i="6"/>
  <c r="AC34" i="6"/>
  <c r="O35" i="6"/>
  <c r="AC35" i="6"/>
  <c r="W15" i="10" l="1"/>
  <c r="W37" i="10"/>
  <c r="N7" i="2" l="1"/>
  <c r="N8" i="2"/>
  <c r="N9" i="2"/>
  <c r="N10" i="2"/>
  <c r="N6" i="2"/>
  <c r="M10" i="2"/>
  <c r="M9" i="2"/>
  <c r="M8" i="2"/>
  <c r="M7" i="2"/>
  <c r="M6" i="2"/>
  <c r="G25" i="2"/>
  <c r="G23" i="2"/>
  <c r="G24" i="2"/>
  <c r="G22" i="2"/>
  <c r="F23" i="2"/>
  <c r="F24" i="2"/>
  <c r="F22" i="2"/>
  <c r="E23" i="2"/>
  <c r="E24" i="2"/>
  <c r="E22" i="2" l="1"/>
  <c r="F19" i="2"/>
  <c r="F20" i="2"/>
  <c r="F18" i="2"/>
  <c r="E19" i="2"/>
  <c r="E20" i="2"/>
  <c r="E18" i="2"/>
  <c r="G17" i="2"/>
  <c r="G15" i="2"/>
  <c r="G16" i="2"/>
  <c r="G14" i="2"/>
  <c r="F15" i="2"/>
  <c r="F16" i="2"/>
  <c r="F14" i="2"/>
  <c r="E15" i="2"/>
  <c r="E16" i="2"/>
  <c r="E14" i="2"/>
  <c r="G13" i="2"/>
  <c r="G12" i="2"/>
  <c r="G11" i="2"/>
  <c r="G10" i="2"/>
  <c r="F12" i="2"/>
  <c r="F11" i="2"/>
  <c r="F10" i="2"/>
  <c r="E11" i="2"/>
  <c r="E12" i="2"/>
  <c r="E10" i="2"/>
  <c r="G9" i="2"/>
  <c r="G7" i="2"/>
  <c r="G8" i="2"/>
  <c r="G6" i="2"/>
  <c r="F8" i="2" l="1"/>
  <c r="F7" i="2"/>
  <c r="F6" i="2"/>
  <c r="E7" i="2"/>
  <c r="E8" i="2"/>
  <c r="E6" i="2"/>
  <c r="D25" i="1"/>
  <c r="C25" i="1"/>
  <c r="B25" i="1"/>
  <c r="E25" i="1" s="1"/>
  <c r="D24" i="1"/>
  <c r="C24" i="1"/>
  <c r="B24" i="1"/>
  <c r="E23" i="1"/>
  <c r="E22" i="1"/>
  <c r="E21" i="1"/>
  <c r="E20" i="1"/>
  <c r="E19" i="1"/>
  <c r="D12" i="1"/>
  <c r="C12" i="1"/>
  <c r="B12" i="1"/>
  <c r="D11" i="1"/>
  <c r="C11" i="1"/>
  <c r="E10" i="1"/>
  <c r="E9" i="1"/>
  <c r="E8" i="1"/>
  <c r="E7" i="1"/>
  <c r="E6" i="1"/>
  <c r="E24" i="1" l="1"/>
  <c r="E12" i="1"/>
</calcChain>
</file>

<file path=xl/sharedStrings.xml><?xml version="1.0" encoding="utf-8"?>
<sst xmlns="http://schemas.openxmlformats.org/spreadsheetml/2006/main" count="745" uniqueCount="189">
  <si>
    <t>Tabel 1. Produksi per-Alat Tangkap</t>
  </si>
  <si>
    <t>Tahun</t>
  </si>
  <si>
    <t>Jenis Alat Tangkap</t>
  </si>
  <si>
    <t>Pancing Ulur</t>
  </si>
  <si>
    <t>Bagan Perahu</t>
  </si>
  <si>
    <t>Jaring Insang Tetap</t>
  </si>
  <si>
    <t>Jumlah</t>
  </si>
  <si>
    <t>Rata-rata</t>
  </si>
  <si>
    <t>Tabel 2. Trip per- Alat Tangkap</t>
  </si>
  <si>
    <t>Tabel 3. Produksi dan Trip per-Tahun</t>
  </si>
  <si>
    <t>Produksi</t>
  </si>
  <si>
    <t>Trip</t>
  </si>
  <si>
    <t>Alat Tangkap</t>
  </si>
  <si>
    <t>CPUE</t>
  </si>
  <si>
    <t>FPI</t>
  </si>
  <si>
    <t>Trip Standar</t>
  </si>
  <si>
    <t>CPUE Standar</t>
  </si>
  <si>
    <t>ln Standart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</si>
  <si>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</si>
  <si>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</si>
  <si>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</si>
  <si>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</si>
  <si>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</si>
  <si>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</si>
  <si>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</si>
  <si>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</si>
  <si>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</si>
  <si>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</si>
  <si>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</si>
  <si>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</si>
  <si>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</si>
  <si>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</si>
  <si>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</si>
  <si>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</si>
  <si>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</si>
  <si>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</si>
  <si>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</si>
  <si>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</si>
  <si>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</si>
  <si>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</si>
  <si>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95,0%</t>
  </si>
  <si>
    <t>Upper 95,0%</t>
  </si>
  <si>
    <t>X Variable 1</t>
  </si>
  <si>
    <t>a</t>
  </si>
  <si>
    <t>b</t>
  </si>
  <si>
    <t>4b</t>
  </si>
  <si>
    <r>
      <t>a</t>
    </r>
    <r>
      <rPr>
        <sz val="9"/>
        <color theme="1"/>
        <rFont val="Calibri"/>
        <family val="2"/>
        <scheme val="minor"/>
      </rPr>
      <t>2</t>
    </r>
  </si>
  <si>
    <t>msy</t>
  </si>
  <si>
    <t>fopt</t>
  </si>
  <si>
    <t>No</t>
  </si>
  <si>
    <t>Lokasi</t>
  </si>
  <si>
    <t>Nama</t>
  </si>
  <si>
    <t>Biaya</t>
  </si>
  <si>
    <t>Total Biaya Investasi</t>
  </si>
  <si>
    <t>Umur Ekonomis (tahun)</t>
  </si>
  <si>
    <t>Jumlah Trip (hari)</t>
  </si>
  <si>
    <t>Total Trip/ Tahun</t>
  </si>
  <si>
    <t>Penyusutan/Tahun</t>
  </si>
  <si>
    <t>Total Penyusutan/ Tahun</t>
  </si>
  <si>
    <t>Penyusutan/Trip</t>
  </si>
  <si>
    <t>Total Penyusutan/ Trip</t>
  </si>
  <si>
    <t>Frekuensi Perawatan/ Tahun</t>
  </si>
  <si>
    <t>Perawatan/Tahun</t>
  </si>
  <si>
    <t>Total Perawatan/ Tahun</t>
  </si>
  <si>
    <t>Perawatan/Trip</t>
  </si>
  <si>
    <t>Total Perawatan/ Trip</t>
  </si>
  <si>
    <t>Kapal</t>
  </si>
  <si>
    <t>Mesin</t>
  </si>
  <si>
    <t>Puncak</t>
  </si>
  <si>
    <t>Biasa</t>
  </si>
  <si>
    <t>Paceklik</t>
  </si>
  <si>
    <t>Membalong</t>
  </si>
  <si>
    <t>Asirin</t>
  </si>
  <si>
    <t>Fazli</t>
  </si>
  <si>
    <t>Rihata</t>
  </si>
  <si>
    <t>Ariandi</t>
  </si>
  <si>
    <t>Samsul</t>
  </si>
  <si>
    <t>Heri</t>
  </si>
  <si>
    <t>Siman</t>
  </si>
  <si>
    <t>Sarmanto</t>
  </si>
  <si>
    <t>Misnan</t>
  </si>
  <si>
    <t>Matdin</t>
  </si>
  <si>
    <t>Sijuk</t>
  </si>
  <si>
    <t>Junardi</t>
  </si>
  <si>
    <t>Risdianto</t>
  </si>
  <si>
    <t>Sarman</t>
  </si>
  <si>
    <t>Riswanto</t>
  </si>
  <si>
    <t>Ali</t>
  </si>
  <si>
    <t>Hendra Sari</t>
  </si>
  <si>
    <t>Harsandi</t>
  </si>
  <si>
    <t>Samsidi</t>
  </si>
  <si>
    <t>Effendi</t>
  </si>
  <si>
    <t>Komar</t>
  </si>
  <si>
    <t>Tanjung Pandan</t>
  </si>
  <si>
    <t>Maryadi</t>
  </si>
  <si>
    <t>A. Latif</t>
  </si>
  <si>
    <t>Arifin Hasuna</t>
  </si>
  <si>
    <t>Sabtu Liwang</t>
  </si>
  <si>
    <t>Sutra</t>
  </si>
  <si>
    <t>Suparno</t>
  </si>
  <si>
    <t>Samsuri</t>
  </si>
  <si>
    <t>Riyamto</t>
  </si>
  <si>
    <t>Ahmad Zarnuri</t>
  </si>
  <si>
    <t>Ahmad</t>
  </si>
  <si>
    <t>Daerah Asal</t>
  </si>
  <si>
    <t>Biaya Investasi/ Tahun</t>
  </si>
  <si>
    <t>Biaya Penyusutan/ Trip (Rp/Trip)</t>
  </si>
  <si>
    <t>Biaya Perawatan/ Tahun</t>
  </si>
  <si>
    <t>Biaya Perawatan/ Trip (Rp/ Trip)</t>
  </si>
  <si>
    <t>Biaya Tetap/ Tahun</t>
  </si>
  <si>
    <t>Biaya Tetap (Rp/Trip)</t>
  </si>
  <si>
    <t xml:space="preserve">Lokasi </t>
  </si>
  <si>
    <t>Jumlah Kebutuhan</t>
  </si>
  <si>
    <t>Harga</t>
  </si>
  <si>
    <t>Harga Total</t>
  </si>
  <si>
    <t>Total Biaya Operasional</t>
  </si>
  <si>
    <t>Solar/Bensin (L)</t>
  </si>
  <si>
    <t>Oli (L)</t>
  </si>
  <si>
    <t>Minyak Tanah (L)</t>
  </si>
  <si>
    <t>Perbekalan</t>
  </si>
  <si>
    <t>Air Bersih</t>
  </si>
  <si>
    <t>Es Balok</t>
  </si>
  <si>
    <t>PIBER ES</t>
  </si>
  <si>
    <t>Harga 1 tahun</t>
  </si>
  <si>
    <t>Biaya Tetap</t>
  </si>
  <si>
    <t>Biaya Variabel</t>
  </si>
  <si>
    <t>Biaya Total</t>
  </si>
  <si>
    <t>COST</t>
  </si>
  <si>
    <t>Jumlah Trip</t>
  </si>
  <si>
    <t>Hasil Tangkapan/Trip</t>
  </si>
  <si>
    <t>Harga/kg</t>
  </si>
  <si>
    <t>Pendapatan/Trip</t>
  </si>
  <si>
    <t>Total Pendapatan per Trip</t>
  </si>
  <si>
    <t>Pendapatan Rata-rata</t>
  </si>
  <si>
    <t>Pendapatan/Tahun</t>
  </si>
  <si>
    <t>Produksi/Tahun</t>
  </si>
  <si>
    <t>Cumi-Cumi</t>
  </si>
  <si>
    <t>Puncak (Kg)</t>
  </si>
  <si>
    <t>PRICE</t>
  </si>
  <si>
    <t>Keterangan</t>
  </si>
  <si>
    <t>p</t>
  </si>
  <si>
    <t>c</t>
  </si>
  <si>
    <t xml:space="preserve">Trip </t>
  </si>
  <si>
    <t>p*a</t>
  </si>
  <si>
    <t>(p*a)-c</t>
  </si>
  <si>
    <t>p*b</t>
  </si>
  <si>
    <t>2(pb)</t>
  </si>
  <si>
    <t>a^2</t>
  </si>
  <si>
    <t>2b</t>
  </si>
  <si>
    <t>MSY</t>
  </si>
  <si>
    <t>MEY</t>
  </si>
  <si>
    <t>OAE</t>
  </si>
  <si>
    <t>Catch (ton/tahun)</t>
  </si>
  <si>
    <t>Effort (unit)</t>
  </si>
  <si>
    <t>TR (Rp/tahun)</t>
  </si>
  <si>
    <t>TC (Rp/tahun)</t>
  </si>
  <si>
    <t>Profit (Rp/tahun)</t>
  </si>
  <si>
    <t>2fopt</t>
  </si>
  <si>
    <t>x1</t>
  </si>
  <si>
    <t>y1</t>
  </si>
  <si>
    <t>x2</t>
  </si>
  <si>
    <t>y2</t>
  </si>
  <si>
    <t>x3</t>
  </si>
  <si>
    <t>y3</t>
  </si>
  <si>
    <t>Trip Standart</t>
  </si>
  <si>
    <t>effort €</t>
  </si>
  <si>
    <t>E2</t>
  </si>
  <si>
    <t>aE</t>
  </si>
  <si>
    <t>bE2</t>
  </si>
  <si>
    <t>C (catch)</t>
  </si>
  <si>
    <t>TC</t>
  </si>
  <si>
    <t>TR</t>
  </si>
  <si>
    <t>π</t>
  </si>
  <si>
    <t>rumus</t>
  </si>
  <si>
    <t>E^2</t>
  </si>
  <si>
    <t>b*E^2</t>
  </si>
  <si>
    <t>aE-b(E^2)</t>
  </si>
  <si>
    <t>c*E</t>
  </si>
  <si>
    <t>p*C</t>
  </si>
  <si>
    <t>TR-TC</t>
  </si>
  <si>
    <t>sb x</t>
  </si>
  <si>
    <t>sb y</t>
  </si>
  <si>
    <t>TR MSY</t>
  </si>
  <si>
    <t>TR MEY</t>
  </si>
  <si>
    <t>TR OAE</t>
  </si>
  <si>
    <t>effort</t>
  </si>
  <si>
    <t>total revenue</t>
  </si>
  <si>
    <t>total cost</t>
  </si>
  <si>
    <t>tr-tc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</si>
</sst>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Rp&quot;* #,##0_-;\-&quot;Rp&quot;* #,##0_-;_-&quot;Rp&quot;* &quot;-&quot;_-;_-@_-"/>
    <numFmt numFmtId="41" formatCode="_-* #,##0_-;\-* #,##0_-;_-* &quot;-&quot;_-;_-@_-"/>
    <numFmt numFmtId="164" formatCode="0.000000"/>
    <numFmt numFmtId="165" formatCode="&quot;Rp&quot;#,##0"/>
    <numFmt numFmtId="166" formatCode="_-[$Rp-421]* #,##0.00_-;\-[$Rp-421]* #,##0.00_-;_-[$Rp-421]* &quot;-&quot;??_-;_-@_-"/>
    <numFmt numFmtId="167" formatCode="0.00000"/>
    <numFmt numFmtId="168" formatCode="0.0000"/>
    <numFmt numFmtId="169" formatCode="_-[$Rp-421]* #,##0_-;\-[$Rp-421]* #,##0_-;_-[$Rp-421]* &quot;-&quot;??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right"/>
    </xf>
    <xf numFmtId="41" fontId="0" fillId="0" borderId="0" xfId="1" applyFont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0" fillId="2" borderId="1" xfId="0" applyFill="1" applyBorder="1"/>
    <xf numFmtId="0" fontId="0" fillId="3" borderId="1" xfId="0" applyFill="1" applyBorder="1"/>
    <xf numFmtId="0" fontId="0" fillId="0" borderId="0" xfId="0" applyFill="1" applyBorder="1" applyAlignment="1"/>
    <xf numFmtId="0" fontId="0" fillId="0" borderId="3" xfId="0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Continuous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3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42" fontId="0" fillId="0" borderId="1" xfId="0" applyNumberFormat="1" applyBorder="1"/>
    <xf numFmtId="165" fontId="0" fillId="0" borderId="1" xfId="2" applyNumberFormat="1" applyFont="1" applyBorder="1"/>
    <xf numFmtId="1" fontId="0" fillId="0" borderId="1" xfId="0" applyNumberFormat="1" applyBorder="1"/>
    <xf numFmtId="3" fontId="5" fillId="5" borderId="1" xfId="0" applyNumberFormat="1" applyFont="1" applyFill="1" applyBorder="1" applyAlignment="1">
      <alignment vertical="center"/>
    </xf>
    <xf numFmtId="42" fontId="0" fillId="2" borderId="1" xfId="0" applyNumberFormat="1" applyFill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3" fontId="7" fillId="0" borderId="1" xfId="0" applyNumberFormat="1" applyFont="1" applyBorder="1"/>
    <xf numFmtId="3" fontId="7" fillId="0" borderId="1" xfId="0" applyNumberFormat="1" applyFont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/>
    <xf numFmtId="3" fontId="9" fillId="0" borderId="15" xfId="0" applyNumberFormat="1" applyFont="1" applyBorder="1" applyAlignment="1">
      <alignment horizontal="right" vertical="center"/>
    </xf>
    <xf numFmtId="42" fontId="9" fillId="0" borderId="15" xfId="0" applyNumberFormat="1" applyFont="1" applyBorder="1" applyAlignment="1">
      <alignment horizontal="right" vertical="center"/>
    </xf>
    <xf numFmtId="42" fontId="7" fillId="0" borderId="1" xfId="0" applyNumberFormat="1" applyFont="1" applyBorder="1"/>
    <xf numFmtId="1" fontId="7" fillId="0" borderId="1" xfId="0" applyNumberFormat="1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" fontId="0" fillId="0" borderId="0" xfId="0" applyNumberFormat="1"/>
    <xf numFmtId="2" fontId="0" fillId="0" borderId="0" xfId="0" applyNumberFormat="1"/>
    <xf numFmtId="1" fontId="0" fillId="3" borderId="1" xfId="0" applyNumberFormat="1" applyFill="1" applyBorder="1"/>
    <xf numFmtId="1" fontId="0" fillId="2" borderId="1" xfId="0" applyNumberFormat="1" applyFill="1" applyBorder="1"/>
    <xf numFmtId="168" fontId="0" fillId="0" borderId="0" xfId="0" applyNumberFormat="1"/>
    <xf numFmtId="165" fontId="0" fillId="0" borderId="0" xfId="0" applyNumberFormat="1"/>
    <xf numFmtId="166" fontId="0" fillId="0" borderId="0" xfId="0" applyNumberFormat="1"/>
    <xf numFmtId="169" fontId="0" fillId="0" borderId="0" xfId="0" applyNumberFormat="1"/>
    <xf numFmtId="167" fontId="0" fillId="0" borderId="3" xfId="0" applyNumberFormat="1" applyFill="1" applyBorder="1" applyAlignmen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167" fontId="0" fillId="0" borderId="0" xfId="0" applyNumberFormat="1"/>
    <xf numFmtId="0" fontId="0" fillId="0" borderId="0" xfId="0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0" applyFont="1" applyBorder="1"/>
    <xf numFmtId="0" fontId="7" fillId="0" borderId="0" xfId="0" applyFont="1"/>
    <xf numFmtId="0" fontId="0" fillId="0" borderId="0" xfId="0"/>
    <xf numFmtId="0" fontId="0" fillId="0" borderId="0" xfId="0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/>
    <xf numFmtId="1" fontId="0" fillId="0" borderId="0" xfId="0" applyNumberFormat="1" applyBorder="1"/>
    <xf numFmtId="167" fontId="0" fillId="0" borderId="0" xfId="0" applyNumberFormat="1" applyBorder="1"/>
  </cellXfs>
  <cellStyles count="3">
    <cellStyle name="Comma [0]" xfId="1" builtinId="6"/>
    <cellStyle name="Currency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0048118985127"/>
          <c:y val="6.9444444444444448E-2"/>
          <c:w val="0.7578519247594051"/>
          <c:h val="0.89814814814814814"/>
        </c:manualLayout>
      </c:layout>
      <c:scatterChart>
        <c:scatterStyle val="lineMarker"/>
        <c:varyColors val="0"/>
        <c:ser>
          <c:idx val="1"/>
          <c:order val="0"/>
          <c:tx>
            <c:v>Series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Sheet1!$I$21:$I$23</c:f>
              <c:numCache>
                <c:formatCode>#,##0</c:formatCode>
                <c:ptCount val="3"/>
                <c:pt idx="0" formatCode="General">
                  <c:v>0</c:v>
                </c:pt>
                <c:pt idx="1">
                  <c:v>47988</c:v>
                </c:pt>
                <c:pt idx="2" formatCode="0">
                  <c:v>95976</c:v>
                </c:pt>
              </c:numCache>
            </c:numRef>
          </c:xVal>
          <c:yVal>
            <c:numRef>
              <c:f>Sheet1!$J$21:$J$23</c:f>
              <c:numCache>
                <c:formatCode>#,##0</c:formatCode>
                <c:ptCount val="3"/>
                <c:pt idx="0" formatCode="General">
                  <c:v>0</c:v>
                </c:pt>
                <c:pt idx="1">
                  <c:v>498144</c:v>
                </c:pt>
                <c:pt idx="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307-4377-8A88-E84C9C951DC8}"/>
            </c:ext>
          </c:extLst>
        </c:ser>
        <c:ser>
          <c:idx val="2"/>
          <c:order val="1"/>
          <c:tx>
            <c:v>Series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Sheet1!$K$21:$K$22</c:f>
              <c:numCache>
                <c:formatCode>#,##0</c:formatCode>
                <c:ptCount val="2"/>
                <c:pt idx="0" formatCode="General">
                  <c:v>0</c:v>
                </c:pt>
                <c:pt idx="1">
                  <c:v>47988</c:v>
                </c:pt>
              </c:numCache>
            </c:numRef>
          </c:xVal>
          <c:yVal>
            <c:numRef>
              <c:f>Sheet1!$L$21:$L$22</c:f>
              <c:numCache>
                <c:formatCode>#,##0</c:formatCode>
                <c:ptCount val="2"/>
                <c:pt idx="0">
                  <c:v>498144</c:v>
                </c:pt>
                <c:pt idx="1">
                  <c:v>498144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307-4377-8A88-E84C9C951DC8}"/>
            </c:ext>
          </c:extLst>
        </c:ser>
        <c:ser>
          <c:idx val="3"/>
          <c:order val="2"/>
          <c:tx>
            <c:v>Series 4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Sheet1!$M$21:$M$22</c:f>
              <c:numCache>
                <c:formatCode>#,##0</c:formatCode>
                <c:ptCount val="2"/>
                <c:pt idx="0">
                  <c:v>47988</c:v>
                </c:pt>
                <c:pt idx="1">
                  <c:v>47988</c:v>
                </c:pt>
              </c:numCache>
            </c:numRef>
          </c:xVal>
          <c:yVal>
            <c:numRef>
              <c:f>Sheet1!$N$21:$N$22</c:f>
              <c:numCache>
                <c:formatCode>#,##0</c:formatCode>
                <c:ptCount val="2"/>
                <c:pt idx="0" formatCode="General">
                  <c:v>0</c:v>
                </c:pt>
                <c:pt idx="1">
                  <c:v>498144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307-4377-8A88-E84C9C951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0594608"/>
        <c:axId val="1070595856"/>
      </c:scatterChart>
      <c:valAx>
        <c:axId val="1070594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Effort (Unit)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70595856"/>
        <c:crosses val="autoZero"/>
        <c:crossBetween val="midCat"/>
      </c:valAx>
      <c:valAx>
        <c:axId val="1070595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sz="10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Produksi</a:t>
                </a:r>
                <a:r>
                  <a:rPr lang="id-ID" sz="10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(kg)</a:t>
                </a:r>
                <a:endParaRPr lang="id-ID" sz="10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70594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Sheet1!$J$11</c:f>
              <c:strCache>
                <c:ptCount val="1"/>
                <c:pt idx="0">
                  <c:v>Pancing Ulur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Sheet1!$I$12:$I$16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Sheet1!$J$12:$J$16</c:f>
              <c:numCache>
                <c:formatCode>General</c:formatCode>
                <c:ptCount val="5"/>
                <c:pt idx="0">
                  <c:v>19650</c:v>
                </c:pt>
                <c:pt idx="1">
                  <c:v>13910</c:v>
                </c:pt>
                <c:pt idx="2">
                  <c:v>17380</c:v>
                </c:pt>
                <c:pt idx="3">
                  <c:v>27830</c:v>
                </c:pt>
                <c:pt idx="4">
                  <c:v>19570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2-4879-80B7-38FF72F439C9}"/>
            </c:ext>
          </c:extLst>
        </c:ser>
        <c:ser>
          <c:idx val="1"/>
          <c:order val="1"/>
          <c:tx>
            <c:strRef>
              <c:f>Sheet1!$K$11</c:f>
              <c:strCache>
                <c:ptCount val="1"/>
                <c:pt idx="0">
                  <c:v>Bagan Perahu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Sheet1!$I$12:$I$16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Sheet1!$K$12:$K$16</c:f>
              <c:numCache>
                <c:formatCode>General</c:formatCode>
                <c:ptCount val="5"/>
                <c:pt idx="0">
                  <c:v>15730</c:v>
                </c:pt>
                <c:pt idx="1">
                  <c:v>11160</c:v>
                </c:pt>
                <c:pt idx="2">
                  <c:v>18050</c:v>
                </c:pt>
                <c:pt idx="3">
                  <c:v>10990</c:v>
                </c:pt>
                <c:pt idx="4">
                  <c:v>12250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32-4879-80B7-38FF72F439C9}"/>
            </c:ext>
          </c:extLst>
        </c:ser>
        <c:ser>
          <c:idx val="2"/>
          <c:order val="2"/>
          <c:tx>
            <c:strRef>
              <c:f>Sheet1!$L$11</c:f>
              <c:strCache>
                <c:ptCount val="1"/>
                <c:pt idx="0">
                  <c:v>Jaring Insang Tetap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Sheet1!$I$12:$I$16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Sheet1!$L$12:$L$16</c:f>
              <c:numCache>
                <c:formatCode>General</c:formatCode>
                <c:ptCount val="5"/>
                <c:pt idx="0">
                  <c:v>3100</c:v>
                </c:pt>
                <c:pt idx="1">
                  <c:v>1840</c:v>
                </c:pt>
                <c:pt idx="2">
                  <c:v>2280</c:v>
                </c:pt>
                <c:pt idx="3">
                  <c:v>620</c:v>
                </c:pt>
                <c:pt idx="4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32-4879-80B7-38FF72F4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6607695"/>
        <c:axId val="826608527"/>
      </c:barChart>
      <c:catAx>
        <c:axId val="826607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26608527"/>
        <c:crosses val="autoZero"/>
        <c:auto val="1"/>
        <c:lblAlgn val="ctr"/>
        <c:lblOffset val="100"/>
        <c:noMultiLvlLbl val="0"/>
      </c:catAx>
      <c:valAx>
        <c:axId val="826608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26607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series2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Sheet11!$C$62:$C$63</c:f>
              <c:numCache>
                <c:formatCode>0</c:formatCode>
                <c:ptCount val="2"/>
                <c:pt idx="0" formatCode="General">
                  <c:v>0</c:v>
                </c:pt>
                <c:pt idx="1">
                  <c:v>47987.880791966556</c:v>
                </c:pt>
              </c:numCache>
            </c:numRef>
          </c:xVal>
          <c:yVal>
            <c:numRef>
              <c:f>Sheet11!$D$62:$D$63</c:f>
              <c:numCache>
                <c:formatCode>0</c:formatCode>
                <c:ptCount val="2"/>
                <c:pt idx="0">
                  <c:v>113756980822.55534</c:v>
                </c:pt>
                <c:pt idx="1">
                  <c:v>113756980822.55534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81-4489-9EE3-F9FC84CC60B2}"/>
            </c:ext>
          </c:extLst>
        </c:ser>
        <c:ser>
          <c:idx val="0"/>
          <c:order val="0"/>
          <c:tx>
            <c:v>series1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Sheet11!$A$62:$A$64</c:f>
              <c:numCache>
                <c:formatCode>0</c:formatCode>
                <c:ptCount val="3"/>
                <c:pt idx="0">
                  <c:v>47987.880791966556</c:v>
                </c:pt>
                <c:pt idx="1">
                  <c:v>47987.880791966556</c:v>
                </c:pt>
                <c:pt idx="2" formatCode="General">
                  <c:v>0</c:v>
                </c:pt>
              </c:numCache>
            </c:numRef>
          </c:xVal>
          <c:yVal>
            <c:numRef>
              <c:f>Sheet11!$B$62:$B$63</c:f>
              <c:numCache>
                <c:formatCode>0</c:formatCode>
                <c:ptCount val="2"/>
                <c:pt idx="0" formatCode="General">
                  <c:v>0</c:v>
                </c:pt>
                <c:pt idx="1">
                  <c:v>113756980822.55534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81-4489-9EE3-F9FC84CC60B2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Sheet11!$A$67:$A$69</c:f>
              <c:numCache>
                <c:formatCode>0</c:formatCode>
                <c:ptCount val="3"/>
                <c:pt idx="0">
                  <c:v>37606.735848210476</c:v>
                </c:pt>
                <c:pt idx="1">
                  <c:v>37606.735848210476</c:v>
                </c:pt>
                <c:pt idx="2" formatCode="General">
                  <c:v>0</c:v>
                </c:pt>
              </c:numCache>
            </c:numRef>
          </c:xVal>
          <c:yVal>
            <c:numRef>
              <c:f>Sheet11!$B$67:$B$68</c:f>
              <c:numCache>
                <c:formatCode>0</c:formatCode>
                <c:ptCount val="2"/>
                <c:pt idx="0" formatCode="General">
                  <c:v>0</c:v>
                </c:pt>
                <c:pt idx="1">
                  <c:v>30136528191.817482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81-4489-9EE3-F9FC84CC60B2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Sheet11!$C$67:$C$68</c:f>
              <c:numCache>
                <c:formatCode>0</c:formatCode>
                <c:ptCount val="2"/>
                <c:pt idx="0" formatCode="General">
                  <c:v>0</c:v>
                </c:pt>
                <c:pt idx="1">
                  <c:v>37606.735848210476</c:v>
                </c:pt>
              </c:numCache>
            </c:numRef>
          </c:xVal>
          <c:yVal>
            <c:numRef>
              <c:f>Sheet11!$D$67:$D$68</c:f>
              <c:numCache>
                <c:formatCode>0</c:formatCode>
                <c:ptCount val="2"/>
                <c:pt idx="0">
                  <c:v>30136528191.817482</c:v>
                </c:pt>
                <c:pt idx="1">
                  <c:v>30136528191.817482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81-4489-9EE3-F9FC84CC60B2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Sheet11!$A$72:$A$73</c:f>
              <c:numCache>
                <c:formatCode>0</c:formatCode>
                <c:ptCount val="2"/>
                <c:pt idx="0">
                  <c:v>1276.0448283960829</c:v>
                </c:pt>
                <c:pt idx="1">
                  <c:v>1276.0448283960829</c:v>
                </c:pt>
              </c:numCache>
            </c:numRef>
          </c:xVal>
          <c:yVal>
            <c:numRef>
              <c:f>Sheet11!$B$72:$B$74</c:f>
              <c:numCache>
                <c:formatCode>0</c:formatCode>
                <c:ptCount val="3"/>
                <c:pt idx="0" formatCode="General">
                  <c:v>0</c:v>
                </c:pt>
                <c:pt idx="1">
                  <c:v>18630425747.200924</c:v>
                </c:pt>
                <c:pt idx="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81-4489-9EE3-F9FC84CC60B2}"/>
            </c:ext>
          </c:extLst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Sheet11!$C$72:$C$73</c:f>
              <c:numCache>
                <c:formatCode>0</c:formatCode>
                <c:ptCount val="2"/>
                <c:pt idx="0" formatCode="General">
                  <c:v>0</c:v>
                </c:pt>
                <c:pt idx="1">
                  <c:v>1276</c:v>
                </c:pt>
              </c:numCache>
            </c:numRef>
          </c:xVal>
          <c:yVal>
            <c:numRef>
              <c:f>Sheet11!$D$72:$D$73</c:f>
              <c:numCache>
                <c:formatCode>0</c:formatCode>
                <c:ptCount val="2"/>
                <c:pt idx="0">
                  <c:v>18630425747.200924</c:v>
                </c:pt>
                <c:pt idx="1">
                  <c:v>18630425747.200924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981-4489-9EE3-F9FC84CC60B2}"/>
            </c:ext>
          </c:extLst>
        </c:ser>
        <c:ser>
          <c:idx val="6"/>
          <c:order val="6"/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Sheet11!$B$33:$B$38</c:f>
              <c:numCache>
                <c:formatCode>General</c:formatCode>
                <c:ptCount val="6"/>
                <c:pt idx="0">
                  <c:v>0</c:v>
                </c:pt>
                <c:pt idx="1">
                  <c:v>38480</c:v>
                </c:pt>
                <c:pt idx="2">
                  <c:v>26910</c:v>
                </c:pt>
                <c:pt idx="3">
                  <c:v>37710</c:v>
                </c:pt>
                <c:pt idx="4">
                  <c:v>39440</c:v>
                </c:pt>
                <c:pt idx="5">
                  <c:v>32620</c:v>
                </c:pt>
              </c:numCache>
            </c:numRef>
          </c:xVal>
          <c:yVal>
            <c:numRef>
              <c:f>Sheet11!$K$33:$K$39</c:f>
              <c:numCache>
                <c:formatCode>"Rp"#,##0</c:formatCode>
                <c:ptCount val="7"/>
                <c:pt idx="0" formatCode="0">
                  <c:v>0</c:v>
                </c:pt>
                <c:pt idx="1">
                  <c:v>28578127784.858437</c:v>
                </c:pt>
                <c:pt idx="2">
                  <c:v>26542000332.558903</c:v>
                </c:pt>
                <c:pt idx="3">
                  <c:v>28685581682.608986</c:v>
                </c:pt>
                <c:pt idx="4">
                  <c:v>28391135663.288078</c:v>
                </c:pt>
                <c:pt idx="5">
                  <c:v>28487611540.902058</c:v>
                </c:pt>
                <c:pt idx="6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981-4489-9EE3-F9FC84CC6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4767311"/>
        <c:axId val="934757327"/>
      </c:scatterChart>
      <c:valAx>
        <c:axId val="93476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934757327"/>
        <c:crosses val="autoZero"/>
        <c:crossBetween val="midCat"/>
      </c:valAx>
      <c:valAx>
        <c:axId val="934757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93476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Sheet5!$A$37:$A$38</c:f>
              <c:numCache>
                <c:formatCode>0</c:formatCode>
                <c:ptCount val="2"/>
                <c:pt idx="0">
                  <c:v>47988</c:v>
                </c:pt>
                <c:pt idx="1">
                  <c:v>47988</c:v>
                </c:pt>
              </c:numCache>
            </c:numRef>
          </c:xVal>
          <c:yVal>
            <c:numRef>
              <c:f>Sheet5!$B$37:$B$38</c:f>
              <c:numCache>
                <c:formatCode>0</c:formatCode>
                <c:ptCount val="2"/>
                <c:pt idx="0" formatCode="General">
                  <c:v>0</c:v>
                </c:pt>
                <c:pt idx="1">
                  <c:v>113756980823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A3-4C0F-82BC-EC8506DAB2F5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Sheet5!$C$37:$C$38</c:f>
              <c:numCache>
                <c:formatCode>0</c:formatCode>
                <c:ptCount val="2"/>
                <c:pt idx="0" formatCode="General">
                  <c:v>0</c:v>
                </c:pt>
                <c:pt idx="1">
                  <c:v>47988</c:v>
                </c:pt>
              </c:numCache>
            </c:numRef>
          </c:xVal>
          <c:yVal>
            <c:numRef>
              <c:f>Sheet5!$D$37:$D$38</c:f>
              <c:numCache>
                <c:formatCode>0</c:formatCode>
                <c:ptCount val="2"/>
                <c:pt idx="0">
                  <c:v>113756980823</c:v>
                </c:pt>
                <c:pt idx="1">
                  <c:v>113756980823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3A3-4C0F-82BC-EC8506DAB2F5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Sheet5!$A$42:$A$43</c:f>
              <c:numCache>
                <c:formatCode>0</c:formatCode>
                <c:ptCount val="2"/>
                <c:pt idx="0">
                  <c:v>37607</c:v>
                </c:pt>
                <c:pt idx="1">
                  <c:v>37607</c:v>
                </c:pt>
              </c:numCache>
            </c:numRef>
          </c:xVal>
          <c:yVal>
            <c:numRef>
              <c:f>Sheet5!$B$42:$B$43</c:f>
              <c:numCache>
                <c:formatCode>0</c:formatCode>
                <c:ptCount val="2"/>
                <c:pt idx="0" formatCode="General">
                  <c:v>0</c:v>
                </c:pt>
                <c:pt idx="1">
                  <c:v>30136528192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3A3-4C0F-82BC-EC8506DAB2F5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Sheet5!$C$42:$C$43</c:f>
              <c:numCache>
                <c:formatCode>0</c:formatCode>
                <c:ptCount val="2"/>
                <c:pt idx="0" formatCode="General">
                  <c:v>0</c:v>
                </c:pt>
                <c:pt idx="1">
                  <c:v>37607</c:v>
                </c:pt>
              </c:numCache>
            </c:numRef>
          </c:xVal>
          <c:yVal>
            <c:numRef>
              <c:f>Sheet5!$D$42:$D$43</c:f>
              <c:numCache>
                <c:formatCode>0</c:formatCode>
                <c:ptCount val="2"/>
                <c:pt idx="0">
                  <c:v>30136528192</c:v>
                </c:pt>
                <c:pt idx="1">
                  <c:v>30136528192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3A3-4C0F-82BC-EC8506DAB2F5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Sheet5!$A$47:$A$48</c:f>
              <c:numCache>
                <c:formatCode>0</c:formatCode>
                <c:ptCount val="2"/>
                <c:pt idx="0">
                  <c:v>12760</c:v>
                </c:pt>
                <c:pt idx="1">
                  <c:v>12760</c:v>
                </c:pt>
              </c:numCache>
            </c:numRef>
          </c:xVal>
          <c:yVal>
            <c:numRef>
              <c:f>Sheet5!$B$47:$B$48</c:f>
              <c:numCache>
                <c:formatCode>0</c:formatCode>
                <c:ptCount val="2"/>
                <c:pt idx="0" formatCode="General">
                  <c:v>0</c:v>
                </c:pt>
                <c:pt idx="1">
                  <c:v>18630425747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3A3-4C0F-82BC-EC8506DAB2F5}"/>
            </c:ext>
          </c:extLst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Sheet5!$C$47:$C$48</c:f>
              <c:numCache>
                <c:formatCode>0</c:formatCode>
                <c:ptCount val="2"/>
                <c:pt idx="0" formatCode="General">
                  <c:v>0</c:v>
                </c:pt>
                <c:pt idx="1">
                  <c:v>12760</c:v>
                </c:pt>
              </c:numCache>
            </c:numRef>
          </c:xVal>
          <c:yVal>
            <c:numRef>
              <c:f>Sheet5!$D$47:$D$48</c:f>
              <c:numCache>
                <c:formatCode>0</c:formatCode>
                <c:ptCount val="2"/>
                <c:pt idx="0">
                  <c:v>18630425747</c:v>
                </c:pt>
                <c:pt idx="1">
                  <c:v>18630425747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3A3-4C0F-82BC-EC8506DAB2F5}"/>
            </c:ext>
          </c:extLst>
        </c:ser>
        <c:ser>
          <c:idx val="6"/>
          <c:order val="6"/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Sheet5!$F$20:$F$25</c:f>
              <c:numCache>
                <c:formatCode>0</c:formatCode>
                <c:ptCount val="6"/>
                <c:pt idx="0" formatCode="General">
                  <c:v>0</c:v>
                </c:pt>
                <c:pt idx="1">
                  <c:v>28042.570093457944</c:v>
                </c:pt>
                <c:pt idx="2">
                  <c:v>23388.531065302002</c:v>
                </c:pt>
                <c:pt idx="3">
                  <c:v>33009.045375408052</c:v>
                </c:pt>
                <c:pt idx="4">
                  <c:v>35554.535668575278</c:v>
                </c:pt>
                <c:pt idx="5">
                  <c:v>29829.434357541897</c:v>
                </c:pt>
              </c:numCache>
            </c:numRef>
          </c:xVal>
          <c:yVal>
            <c:numRef>
              <c:f>Sheet5!$I$20:$I$26</c:f>
              <c:numCache>
                <c:formatCode>"Rp"#,##0</c:formatCode>
                <c:ptCount val="7"/>
                <c:pt idx="0" formatCode="0">
                  <c:v>0</c:v>
                </c:pt>
                <c:pt idx="1">
                  <c:v>7728985</c:v>
                </c:pt>
                <c:pt idx="2">
                  <c:v>88721526</c:v>
                </c:pt>
                <c:pt idx="3">
                  <c:v>106238308</c:v>
                </c:pt>
                <c:pt idx="4">
                  <c:v>38374564</c:v>
                </c:pt>
                <c:pt idx="5">
                  <c:v>278249947651</c:v>
                </c:pt>
                <c:pt idx="6" formatCode="General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3A3-4C0F-82BC-EC8506DAB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6264815"/>
        <c:axId val="936276047"/>
      </c:scatterChart>
      <c:valAx>
        <c:axId val="9362648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936276047"/>
        <c:crosses val="autoZero"/>
        <c:crossBetween val="midCat"/>
      </c:valAx>
      <c:valAx>
        <c:axId val="93627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9362648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0048118985127"/>
          <c:y val="6.9444444444444448E-2"/>
          <c:w val="0.7578519247594051"/>
          <c:h val="0.89814814814814814"/>
        </c:manualLayout>
      </c:layout>
      <c:scatterChart>
        <c:scatterStyle val="lineMarker"/>
        <c:varyColors val="0"/>
        <c:ser>
          <c:idx val="1"/>
          <c:order val="0"/>
          <c:tx>
            <c:v>Series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25400" cap="flat" cmpd="sng" algn="ctr">
                <a:solidFill>
                  <a:srgbClr val="C00000"/>
                </a:solidFill>
                <a:prstDash val="solid"/>
                <a:miter lim="800000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Sheet1!$I$21:$I$23</c:f>
              <c:numCache>
                <c:formatCode>#,##0</c:formatCode>
                <c:ptCount val="3"/>
                <c:pt idx="0" formatCode="General">
                  <c:v>0</c:v>
                </c:pt>
                <c:pt idx="1">
                  <c:v>47988</c:v>
                </c:pt>
                <c:pt idx="2" formatCode="0">
                  <c:v>95976</c:v>
                </c:pt>
              </c:numCache>
            </c:numRef>
          </c:xVal>
          <c:yVal>
            <c:numRef>
              <c:f>Sheet1!$J$21:$J$23</c:f>
              <c:numCache>
                <c:formatCode>#,##0</c:formatCode>
                <c:ptCount val="3"/>
                <c:pt idx="0" formatCode="General">
                  <c:v>0</c:v>
                </c:pt>
                <c:pt idx="1">
                  <c:v>498144</c:v>
                </c:pt>
                <c:pt idx="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B8-4327-B1C0-D156A6BC97F9}"/>
            </c:ext>
          </c:extLst>
        </c:ser>
        <c:ser>
          <c:idx val="2"/>
          <c:order val="1"/>
          <c:tx>
            <c:v>Series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flat" cmpd="sng" algn="ctr">
                <a:solidFill>
                  <a:schemeClr val="accent2"/>
                </a:solidFill>
                <a:prstDash val="sysDash"/>
                <a:miter lim="800000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Sheet1!$K$21:$K$22</c:f>
              <c:numCache>
                <c:formatCode>#,##0</c:formatCode>
                <c:ptCount val="2"/>
                <c:pt idx="0" formatCode="General">
                  <c:v>0</c:v>
                </c:pt>
                <c:pt idx="1">
                  <c:v>47988</c:v>
                </c:pt>
              </c:numCache>
            </c:numRef>
          </c:xVal>
          <c:yVal>
            <c:numRef>
              <c:f>Sheet1!$L$21:$L$22</c:f>
              <c:numCache>
                <c:formatCode>#,##0</c:formatCode>
                <c:ptCount val="2"/>
                <c:pt idx="0">
                  <c:v>498144</c:v>
                </c:pt>
                <c:pt idx="1">
                  <c:v>498144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7B8-4327-B1C0-D156A6BC97F9}"/>
            </c:ext>
          </c:extLst>
        </c:ser>
        <c:ser>
          <c:idx val="3"/>
          <c:order val="2"/>
          <c:tx>
            <c:v>Series 4</c:v>
          </c:tx>
          <c:spPr>
            <a:ln w="158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Sheet1!$M$21:$M$22</c:f>
              <c:numCache>
                <c:formatCode>#,##0</c:formatCode>
                <c:ptCount val="2"/>
                <c:pt idx="0">
                  <c:v>47988</c:v>
                </c:pt>
                <c:pt idx="1">
                  <c:v>47988</c:v>
                </c:pt>
              </c:numCache>
            </c:numRef>
          </c:xVal>
          <c:yVal>
            <c:numRef>
              <c:f>Sheet1!$N$21:$N$22</c:f>
              <c:numCache>
                <c:formatCode>#,##0</c:formatCode>
                <c:ptCount val="2"/>
                <c:pt idx="0" formatCode="General">
                  <c:v>0</c:v>
                </c:pt>
                <c:pt idx="1">
                  <c:v>498144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7B8-4327-B1C0-D156A6BC97F9}"/>
            </c:ext>
          </c:extLst>
        </c:ser>
        <c:ser>
          <c:idx val="0"/>
          <c:order val="3"/>
          <c:tx>
            <c:v>Series 5</c:v>
          </c:tx>
          <c:spPr>
            <a:ln w="2222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Sheet5!$A$25:$A$26</c:f>
              <c:numCache>
                <c:formatCode>0</c:formatCode>
                <c:ptCount val="2"/>
                <c:pt idx="0">
                  <c:v>37607</c:v>
                </c:pt>
                <c:pt idx="1">
                  <c:v>37607</c:v>
                </c:pt>
              </c:numCache>
            </c:numRef>
          </c:xVal>
          <c:yVal>
            <c:numRef>
              <c:f>Sheet5!$B$25:$B$26</c:f>
              <c:numCache>
                <c:formatCode>0</c:formatCode>
                <c:ptCount val="2"/>
                <c:pt idx="0" formatCode="General">
                  <c:v>0</c:v>
                </c:pt>
                <c:pt idx="1">
                  <c:v>470776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7B8-4327-B1C0-D156A6BC97F9}"/>
            </c:ext>
          </c:extLst>
        </c:ser>
        <c:ser>
          <c:idx val="4"/>
          <c:order val="4"/>
          <c:tx>
            <c:v>Series 6</c:v>
          </c:tx>
          <c:spPr>
            <a:ln w="2222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Sheet5!$C$25:$C$26</c:f>
              <c:numCache>
                <c:formatCode>0</c:formatCode>
                <c:ptCount val="2"/>
                <c:pt idx="0" formatCode="General">
                  <c:v>0</c:v>
                </c:pt>
                <c:pt idx="1">
                  <c:v>37607</c:v>
                </c:pt>
              </c:numCache>
            </c:numRef>
          </c:xVal>
          <c:yVal>
            <c:numRef>
              <c:f>Sheet5!$D$25:$D$26</c:f>
              <c:numCache>
                <c:formatCode>0</c:formatCode>
                <c:ptCount val="2"/>
                <c:pt idx="0">
                  <c:v>470776</c:v>
                </c:pt>
                <c:pt idx="1">
                  <c:v>470776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7B8-4327-B1C0-D156A6BC97F9}"/>
            </c:ext>
          </c:extLst>
        </c:ser>
        <c:ser>
          <c:idx val="5"/>
          <c:order val="5"/>
          <c:tx>
            <c:v>Series 7</c:v>
          </c:tx>
          <c:spPr>
            <a:ln w="22225" cap="rnd">
              <a:solidFill>
                <a:srgbClr val="FFFF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Sheet5!$A$31:$A$32</c:f>
              <c:numCache>
                <c:formatCode>0</c:formatCode>
                <c:ptCount val="2"/>
                <c:pt idx="0">
                  <c:v>12760</c:v>
                </c:pt>
                <c:pt idx="1">
                  <c:v>12760</c:v>
                </c:pt>
              </c:numCache>
            </c:numRef>
          </c:xVal>
          <c:yVal>
            <c:numRef>
              <c:f>Sheet5!$B$31:$B$32</c:f>
              <c:numCache>
                <c:formatCode>0</c:formatCode>
                <c:ptCount val="2"/>
                <c:pt idx="0" formatCode="General">
                  <c:v>0</c:v>
                </c:pt>
                <c:pt idx="1">
                  <c:v>291034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7B8-4327-B1C0-D156A6BC97F9}"/>
            </c:ext>
          </c:extLst>
        </c:ser>
        <c:ser>
          <c:idx val="6"/>
          <c:order val="6"/>
          <c:tx>
            <c:v>Series 8</c:v>
          </c:tx>
          <c:spPr>
            <a:ln w="22225" cap="rnd">
              <a:solidFill>
                <a:srgbClr val="FFFF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Sheet5!$C$31:$C$32</c:f>
              <c:numCache>
                <c:formatCode>General</c:formatCode>
                <c:ptCount val="2"/>
                <c:pt idx="0">
                  <c:v>0</c:v>
                </c:pt>
                <c:pt idx="1">
                  <c:v>12760</c:v>
                </c:pt>
              </c:numCache>
            </c:numRef>
          </c:xVal>
          <c:yVal>
            <c:numRef>
              <c:f>Sheet5!$D$31:$D$32</c:f>
              <c:numCache>
                <c:formatCode>0</c:formatCode>
                <c:ptCount val="2"/>
                <c:pt idx="0">
                  <c:v>291034</c:v>
                </c:pt>
                <c:pt idx="1">
                  <c:v>291034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7B8-4327-B1C0-D156A6BC97F9}"/>
            </c:ext>
          </c:extLst>
        </c:ser>
        <c:ser>
          <c:idx val="7"/>
          <c:order val="7"/>
          <c:tx>
            <c:v>Series 9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0-07B8-4327-B1C0-D156A6BC9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0594608"/>
        <c:axId val="1070595856"/>
      </c:scatterChart>
      <c:valAx>
        <c:axId val="1070594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Effort (Unit)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70595856"/>
        <c:crosses val="autoZero"/>
        <c:crossBetween val="midCat"/>
      </c:valAx>
      <c:valAx>
        <c:axId val="1070595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sz="10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Produksi</a:t>
                </a:r>
                <a:r>
                  <a:rPr lang="id-ID" sz="10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(kg)</a:t>
                </a:r>
                <a:endParaRPr lang="id-ID" sz="10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107059460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1594488188976377E-3"/>
                  <c:y val="0.1320487022455526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-0,0002x + 20,761</a:t>
                    </a:r>
                    <a:br>
                      <a:rPr lang="en-US" baseline="0"/>
                    </a:br>
                    <a:r>
                      <a:rPr lang="en-US" baseline="0"/>
                      <a:t>R² = </a:t>
                    </a:r>
                    <a:r>
                      <a:rPr lang="id-ID" baseline="0"/>
                      <a:t>0,543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d-ID"/>
                </a:p>
              </c:txPr>
            </c:trendlineLbl>
          </c:trendline>
          <c:xVal>
            <c:numRef>
              <c:f>Sheet2!$L$6:$L$10</c:f>
              <c:numCache>
                <c:formatCode>0</c:formatCode>
                <c:ptCount val="5"/>
                <c:pt idx="0">
                  <c:v>28042.570093457944</c:v>
                </c:pt>
                <c:pt idx="1">
                  <c:v>23388.531065302002</c:v>
                </c:pt>
                <c:pt idx="2">
                  <c:v>33009.045375408052</c:v>
                </c:pt>
                <c:pt idx="3">
                  <c:v>35554.535668575278</c:v>
                </c:pt>
                <c:pt idx="4">
                  <c:v>29829.434357541897</c:v>
                </c:pt>
              </c:numCache>
            </c:numRef>
          </c:xVal>
          <c:yVal>
            <c:numRef>
              <c:f>Sheet2!$M$6:$M$10</c:f>
              <c:numCache>
                <c:formatCode>General</c:formatCode>
                <c:ptCount val="5"/>
                <c:pt idx="0" formatCode="0.000000">
                  <c:v>2.72264631043257</c:v>
                </c:pt>
                <c:pt idx="1">
                  <c:v>24.935298346513303</c:v>
                </c:pt>
                <c:pt idx="2">
                  <c:v>10.712154683014031</c:v>
                </c:pt>
                <c:pt idx="3">
                  <c:v>21.336687028386635</c:v>
                </c:pt>
                <c:pt idx="4">
                  <c:v>11.689795918367349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C9-4A17-9237-BAA4A4F09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0617488"/>
        <c:axId val="1070614992"/>
      </c:scatterChart>
      <c:valAx>
        <c:axId val="10706174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70614992"/>
        <c:crosses val="autoZero"/>
        <c:crossBetween val="midCat"/>
      </c:valAx>
      <c:valAx>
        <c:axId val="1070614992"/>
        <c:scaling>
          <c:orientation val="minMax"/>
        </c:scaling>
        <c:delete val="0"/>
        <c:axPos val="l"/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7061748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7.9232283464566924E-3"/>
                  <c:y val="0.118881233595800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d-ID"/>
                </a:p>
              </c:txPr>
            </c:trendlineLbl>
          </c:trendline>
          <c:xVal>
            <c:numRef>
              <c:f>Sheet2!$L$6:$L$10</c:f>
              <c:numCache>
                <c:formatCode>0</c:formatCode>
                <c:ptCount val="5"/>
                <c:pt idx="0">
                  <c:v>28042.570093457944</c:v>
                </c:pt>
                <c:pt idx="1">
                  <c:v>23388.531065302002</c:v>
                </c:pt>
                <c:pt idx="2">
                  <c:v>33009.045375408052</c:v>
                </c:pt>
                <c:pt idx="3">
                  <c:v>35554.535668575278</c:v>
                </c:pt>
                <c:pt idx="4">
                  <c:v>29829.434357541897</c:v>
                </c:pt>
              </c:numCache>
            </c:numRef>
          </c:xVal>
          <c:yVal>
            <c:numRef>
              <c:f>Sheet2!$M$6:$M$10</c:f>
              <c:numCache>
                <c:formatCode>General</c:formatCode>
                <c:ptCount val="5"/>
                <c:pt idx="0" formatCode="0.000000">
                  <c:v>2.72264631043257</c:v>
                </c:pt>
                <c:pt idx="1">
                  <c:v>24.935298346513303</c:v>
                </c:pt>
                <c:pt idx="2">
                  <c:v>10.712154683014031</c:v>
                </c:pt>
                <c:pt idx="3">
                  <c:v>21.336687028386635</c:v>
                </c:pt>
                <c:pt idx="4">
                  <c:v>11.689795918367349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96-4242-8DCB-B831B1C9F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9021264"/>
        <c:axId val="1009034160"/>
      </c:scatterChart>
      <c:valAx>
        <c:axId val="100902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09034160"/>
        <c:crosses val="autoZero"/>
        <c:crossBetween val="midCat"/>
      </c:valAx>
      <c:valAx>
        <c:axId val="100903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09021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Sheet2!$J$6:$J$10</c:f>
              <c:strCach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Sheet2!$M$6:$M$10</c:f>
              <c:numCache>
                <c:formatCode>General</c:formatCode>
                <c:ptCount val="5"/>
                <c:pt idx="0" formatCode="0.000000">
                  <c:v>2.72264631043257</c:v>
                </c:pt>
                <c:pt idx="1">
                  <c:v>24.935298346513303</c:v>
                </c:pt>
                <c:pt idx="2">
                  <c:v>10.712154683014031</c:v>
                </c:pt>
                <c:pt idx="3">
                  <c:v>21.336687028386635</c:v>
                </c:pt>
                <c:pt idx="4">
                  <c:v>11.689795918367349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2-4126-85BE-4536ABA74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9033328"/>
        <c:axId val="1009034576"/>
      </c:lineChart>
      <c:catAx>
        <c:axId val="1009033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09034576"/>
        <c:crosses val="autoZero"/>
        <c:auto val="1"/>
        <c:lblAlgn val="ctr"/>
        <c:lblOffset val="100"/>
        <c:noMultiLvlLbl val="0"/>
      </c:catAx>
      <c:valAx>
        <c:axId val="100903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090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24</xdr:row>
      <xdr:rowOff>14287</xdr:rowOff>
    </xdr:from>
    <xdr:to>
      <xdr:col>15</xdr:col>
      <xdr:colOff>285750</xdr:colOff>
      <xdr:row>38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B7061B-8C25-457E-8E6A-6C0C87353E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500062</xdr:colOff>
      <xdr:row>2</xdr:row>
      <xdr:rowOff>52387</xdr:rowOff>
    </xdr:from>
    <xdr:to>
      <xdr:col>13</xdr:col>
      <xdr:colOff>52387</xdr:colOff>
      <xdr:row>16</xdr:row>
      <xdr:rowOff>128587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ED6F8C-7701-4198-887E-ADC6699B93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1090612</xdr:colOff>
      <xdr:row>40</xdr:row>
      <xdr:rowOff>14287</xdr:rowOff>
    </xdr:from>
    <xdr:to>
      <xdr:col>12</xdr:col>
      <xdr:colOff>757237</xdr:colOff>
      <xdr:row>54</xdr:row>
      <xdr:rowOff>42862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66134DA-2278-4748-9408-7F43BF410D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157162</xdr:colOff>
      <xdr:row>25</xdr:row>
      <xdr:rowOff>147637</xdr:rowOff>
    </xdr:from>
    <xdr:to>
      <xdr:col>11</xdr:col>
      <xdr:colOff>128587</xdr:colOff>
      <xdr:row>39</xdr:row>
      <xdr:rowOff>157162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A735A67-E376-4452-82D1-7AF17C354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476250</xdr:colOff>
      <xdr:row>40</xdr:row>
      <xdr:rowOff>76200</xdr:rowOff>
    </xdr:from>
    <xdr:to>
      <xdr:col>8</xdr:col>
      <xdr:colOff>1066800</xdr:colOff>
      <xdr:row>54</xdr:row>
      <xdr:rowOff>14288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BC4E41D-9288-4DE4-8A18-54B4AFB75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10</xdr:row>
      <xdr:rowOff>109537</xdr:rowOff>
    </xdr:from>
    <xdr:to>
      <xdr:col>15</xdr:col>
      <xdr:colOff>485775</xdr:colOff>
      <xdr:row>24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31D0D8-DE43-4138-A67C-74F322AD06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114300</xdr:colOff>
      <xdr:row>10</xdr:row>
      <xdr:rowOff>33337</xdr:rowOff>
    </xdr:from>
    <xdr:to>
      <xdr:col>23</xdr:col>
      <xdr:colOff>419100</xdr:colOff>
      <xdr:row>24</xdr:row>
      <xdr:rowOff>109537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99B9BD0-9D66-4C88-B982-B7065B68ED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581025</xdr:colOff>
      <xdr:row>27</xdr:row>
      <xdr:rowOff>4762</xdr:rowOff>
    </xdr:from>
    <xdr:to>
      <xdr:col>10</xdr:col>
      <xdr:colOff>590550</xdr:colOff>
      <xdr:row>41</xdr:row>
      <xdr:rowOff>80962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86F9A1-A3FE-43A9-AAF4-3117048341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iqoh\AppData\Roaming\Microsoft\Excel\perbaikan%20input%20data%20skripsi(AutoRecovered)(AutoRecovered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Biaya IP"/>
      <sheetName val="Biaya Tetap"/>
      <sheetName val="Biaya Variabel"/>
      <sheetName val="Biaya Total"/>
      <sheetName val="Pendapatan"/>
      <sheetName val="Bioekonomi Gordon Schaefer"/>
      <sheetName val="Sheet9"/>
      <sheetName val="Sheet2"/>
    </sheetNames>
    <sheetDataSet>
      <sheetData sheetId="0"/>
      <sheetData sheetId="1"/>
      <sheetData sheetId="2">
        <row r="7">
          <cell r="AD7">
            <v>150</v>
          </cell>
        </row>
        <row r="10">
          <cell r="AD10">
            <v>150</v>
          </cell>
        </row>
        <row r="11">
          <cell r="AD11">
            <v>150</v>
          </cell>
        </row>
        <row r="12">
          <cell r="AD12">
            <v>150</v>
          </cell>
        </row>
        <row r="13">
          <cell r="AD13">
            <v>150</v>
          </cell>
        </row>
        <row r="14">
          <cell r="AD14">
            <v>150</v>
          </cell>
        </row>
        <row r="15">
          <cell r="AD15">
            <v>150</v>
          </cell>
        </row>
        <row r="16">
          <cell r="AD16">
            <v>179</v>
          </cell>
        </row>
        <row r="17">
          <cell r="AD17">
            <v>179</v>
          </cell>
        </row>
        <row r="18">
          <cell r="AD18">
            <v>179</v>
          </cell>
        </row>
        <row r="19">
          <cell r="AD19">
            <v>179</v>
          </cell>
        </row>
        <row r="20">
          <cell r="AD20">
            <v>179</v>
          </cell>
        </row>
        <row r="21">
          <cell r="AD21">
            <v>179</v>
          </cell>
        </row>
        <row r="22">
          <cell r="AD22">
            <v>179</v>
          </cell>
        </row>
        <row r="23">
          <cell r="AD23">
            <v>179</v>
          </cell>
        </row>
        <row r="24">
          <cell r="AD24">
            <v>179</v>
          </cell>
        </row>
        <row r="25">
          <cell r="AD25">
            <v>179</v>
          </cell>
        </row>
        <row r="26">
          <cell r="AD26">
            <v>160</v>
          </cell>
        </row>
        <row r="27">
          <cell r="AD27">
            <v>160</v>
          </cell>
        </row>
        <row r="28">
          <cell r="AD28">
            <v>160</v>
          </cell>
        </row>
        <row r="29">
          <cell r="AD29">
            <v>160</v>
          </cell>
        </row>
        <row r="30">
          <cell r="AD30">
            <v>160</v>
          </cell>
        </row>
        <row r="31">
          <cell r="AD31">
            <v>160</v>
          </cell>
        </row>
        <row r="32">
          <cell r="AD32">
            <v>160</v>
          </cell>
        </row>
        <row r="33">
          <cell r="AD33">
            <v>160</v>
          </cell>
        </row>
        <row r="34">
          <cell r="AD34">
            <v>160</v>
          </cell>
        </row>
        <row r="35">
          <cell r="AD35">
            <v>160</v>
          </cell>
        </row>
      </sheetData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42E0-C3F3-4D7D-A358-AFAA74F9C9BB}">
  <dimension ref="A3:N46"/>
  <sheetViews>
    <sheetView topLeftCell="B24" workbookViewId="0">
      <selection activeCell="A30" sqref="A30:C35"/>
    </sheetView>
  </sheetViews>
  <sheetFormatPr defaultRowHeight="15" x14ac:dyDescent="0.25"/>
  <cols>
    <col min="2" max="2" width="14.140625" customWidth="1"/>
    <col min="3" max="3" width="13.85546875" customWidth="1"/>
    <col min="4" max="4" width="17.28515625" customWidth="1"/>
    <col min="6" max="6" width="11.7109375" customWidth="1"/>
    <col min="10" max="10" width="11.7109375" customWidth="1"/>
    <col min="11" max="11" width="16.28515625" customWidth="1"/>
    <col min="12" max="12" width="19.85546875" customWidth="1"/>
  </cols>
  <sheetData>
    <row r="3" spans="1:12" x14ac:dyDescent="0.25">
      <c r="A3" s="46" t="s">
        <v>0</v>
      </c>
      <c r="B3" s="46"/>
      <c r="C3" s="46"/>
      <c r="D3" s="46"/>
      <c r="E3" s="46"/>
    </row>
    <row r="4" spans="1:12" x14ac:dyDescent="0.25">
      <c r="A4" s="47" t="s">
        <v>1</v>
      </c>
      <c r="B4" s="46" t="s">
        <v>2</v>
      </c>
      <c r="C4" s="46"/>
      <c r="D4" s="46"/>
    </row>
    <row r="5" spans="1:12" x14ac:dyDescent="0.25">
      <c r="A5" s="47"/>
      <c r="B5" t="s">
        <v>3</v>
      </c>
      <c r="C5" t="s">
        <v>4</v>
      </c>
      <c r="D5" t="s">
        <v>5</v>
      </c>
    </row>
    <row r="6" spans="1:12" x14ac:dyDescent="0.25">
      <c r="A6">
        <v>2015</v>
      </c>
      <c r="B6">
        <v>53500</v>
      </c>
      <c r="C6">
        <v>16500</v>
      </c>
      <c r="D6">
        <v>6350</v>
      </c>
      <c r="E6">
        <f>SUM(B6:D6)</f>
        <v>76350</v>
      </c>
    </row>
    <row r="7" spans="1:12" x14ac:dyDescent="0.25">
      <c r="A7">
        <v>2016</v>
      </c>
      <c r="B7" s="1">
        <v>346850</v>
      </c>
      <c r="C7">
        <v>233850</v>
      </c>
      <c r="D7">
        <v>2500</v>
      </c>
      <c r="E7">
        <f>SUM(B7:D7)</f>
        <v>583200</v>
      </c>
    </row>
    <row r="8" spans="1:12" x14ac:dyDescent="0.25">
      <c r="A8">
        <v>2017</v>
      </c>
      <c r="B8">
        <v>183800</v>
      </c>
      <c r="C8">
        <v>165283</v>
      </c>
      <c r="D8">
        <v>4515</v>
      </c>
      <c r="E8">
        <f>SUM(B8:D8)</f>
        <v>353598</v>
      </c>
    </row>
    <row r="9" spans="1:12" x14ac:dyDescent="0.25">
      <c r="A9">
        <v>2018</v>
      </c>
      <c r="B9">
        <v>593800</v>
      </c>
      <c r="C9">
        <v>157000</v>
      </c>
      <c r="D9">
        <v>7816</v>
      </c>
      <c r="E9">
        <f>SUM(B9:D9)</f>
        <v>758616</v>
      </c>
    </row>
    <row r="10" spans="1:12" x14ac:dyDescent="0.25">
      <c r="A10">
        <v>2019</v>
      </c>
      <c r="B10">
        <v>197800</v>
      </c>
      <c r="C10">
        <v>143200</v>
      </c>
      <c r="D10">
        <v>7700</v>
      </c>
      <c r="E10">
        <f>SUM(B10:D10)</f>
        <v>348700</v>
      </c>
    </row>
    <row r="11" spans="1:12" x14ac:dyDescent="0.25">
      <c r="A11" t="s">
        <v>6</v>
      </c>
      <c r="B11" s="2">
        <f>SUM(B6:B10)</f>
        <v>1375750</v>
      </c>
      <c r="C11">
        <f>SUM(C6:C10)</f>
        <v>715833</v>
      </c>
      <c r="D11">
        <f>SUM(D6:D10)</f>
        <v>28881</v>
      </c>
      <c r="I11" t="s">
        <v>1</v>
      </c>
      <c r="J11" s="74" t="s">
        <v>3</v>
      </c>
      <c r="K11" s="74" t="s">
        <v>4</v>
      </c>
      <c r="L11" s="74" t="s">
        <v>5</v>
      </c>
    </row>
    <row r="12" spans="1:12" x14ac:dyDescent="0.25">
      <c r="A12" t="s">
        <v>7</v>
      </c>
      <c r="B12">
        <f>AVERAGE(B6:B10)</f>
        <v>275150</v>
      </c>
      <c r="C12">
        <f>AVERAGE(C6:C10)</f>
        <v>143166.6</v>
      </c>
      <c r="D12">
        <f>AVERAGE(D6:D10)</f>
        <v>5776.2</v>
      </c>
      <c r="E12">
        <f>SUM(B12:D12)</f>
        <v>424092.8</v>
      </c>
      <c r="I12" s="74">
        <v>2015</v>
      </c>
      <c r="J12" s="74">
        <v>19650</v>
      </c>
      <c r="K12" s="74">
        <v>15730</v>
      </c>
      <c r="L12" s="74">
        <v>3100</v>
      </c>
    </row>
    <row r="13" spans="1:12" x14ac:dyDescent="0.25">
      <c r="I13" s="74">
        <v>2016</v>
      </c>
      <c r="J13" s="74">
        <v>13910</v>
      </c>
      <c r="K13" s="74">
        <v>11160</v>
      </c>
      <c r="L13" s="74">
        <v>1840</v>
      </c>
    </row>
    <row r="14" spans="1:12" x14ac:dyDescent="0.25">
      <c r="I14" s="74">
        <v>2017</v>
      </c>
      <c r="J14" s="74">
        <v>17380</v>
      </c>
      <c r="K14" s="74">
        <v>18050</v>
      </c>
      <c r="L14" s="74">
        <v>2280</v>
      </c>
    </row>
    <row r="15" spans="1:12" x14ac:dyDescent="0.25">
      <c r="I15" s="74">
        <v>2018</v>
      </c>
      <c r="J15" s="74">
        <v>27830</v>
      </c>
      <c r="K15" s="74">
        <v>10990</v>
      </c>
      <c r="L15" s="74">
        <v>620</v>
      </c>
    </row>
    <row r="16" spans="1:12" x14ac:dyDescent="0.25">
      <c r="A16" s="46" t="s">
        <v>8</v>
      </c>
      <c r="B16" s="46"/>
      <c r="C16" s="46"/>
      <c r="D16" s="46"/>
      <c r="I16" s="74">
        <v>2019</v>
      </c>
      <c r="J16" s="74">
        <v>19570</v>
      </c>
      <c r="K16" s="74">
        <v>12250</v>
      </c>
      <c r="L16" s="74">
        <v>800</v>
      </c>
    </row>
    <row r="17" spans="1:14" x14ac:dyDescent="0.25">
      <c r="A17" s="47" t="s">
        <v>1</v>
      </c>
      <c r="B17" s="46" t="s">
        <v>2</v>
      </c>
      <c r="C17" s="46"/>
      <c r="D17" s="46"/>
    </row>
    <row r="18" spans="1:14" x14ac:dyDescent="0.25">
      <c r="A18" s="47"/>
      <c r="B18" t="s">
        <v>3</v>
      </c>
      <c r="C18" t="s">
        <v>4</v>
      </c>
      <c r="D18" t="s">
        <v>5</v>
      </c>
    </row>
    <row r="19" spans="1:14" x14ac:dyDescent="0.25">
      <c r="A19">
        <v>2015</v>
      </c>
      <c r="B19">
        <v>19650</v>
      </c>
      <c r="C19">
        <v>15730</v>
      </c>
      <c r="D19">
        <v>3100</v>
      </c>
      <c r="E19">
        <f t="shared" ref="E19:E25" si="0">SUM(B19:D19)</f>
        <v>38480</v>
      </c>
    </row>
    <row r="20" spans="1:14" x14ac:dyDescent="0.25">
      <c r="A20">
        <v>2016</v>
      </c>
      <c r="B20">
        <v>13910</v>
      </c>
      <c r="C20">
        <v>11160</v>
      </c>
      <c r="D20">
        <v>1840</v>
      </c>
      <c r="E20">
        <f t="shared" si="0"/>
        <v>26910</v>
      </c>
      <c r="I20" t="s">
        <v>158</v>
      </c>
      <c r="J20" t="s">
        <v>159</v>
      </c>
      <c r="K20" t="s">
        <v>160</v>
      </c>
      <c r="L20" t="s">
        <v>161</v>
      </c>
      <c r="M20" t="s">
        <v>162</v>
      </c>
      <c r="N20" t="s">
        <v>163</v>
      </c>
    </row>
    <row r="21" spans="1:14" x14ac:dyDescent="0.25">
      <c r="A21">
        <v>2017</v>
      </c>
      <c r="B21">
        <v>17380</v>
      </c>
      <c r="C21">
        <v>18050</v>
      </c>
      <c r="D21">
        <v>2280</v>
      </c>
      <c r="E21">
        <f t="shared" si="0"/>
        <v>37710</v>
      </c>
      <c r="I21">
        <v>0</v>
      </c>
      <c r="J21">
        <v>0</v>
      </c>
      <c r="K21">
        <v>0</v>
      </c>
      <c r="L21" s="45">
        <v>498144</v>
      </c>
      <c r="M21" s="45">
        <v>47988</v>
      </c>
      <c r="N21">
        <v>0</v>
      </c>
    </row>
    <row r="22" spans="1:14" x14ac:dyDescent="0.25">
      <c r="A22">
        <v>2018</v>
      </c>
      <c r="B22">
        <v>27830</v>
      </c>
      <c r="C22">
        <v>10990</v>
      </c>
      <c r="D22">
        <v>620</v>
      </c>
      <c r="E22">
        <f t="shared" si="0"/>
        <v>39440</v>
      </c>
      <c r="I22" s="45">
        <v>47988</v>
      </c>
      <c r="J22" s="45">
        <v>498144</v>
      </c>
      <c r="K22" s="45">
        <v>47988</v>
      </c>
      <c r="L22" s="45">
        <v>498144</v>
      </c>
      <c r="M22" s="45">
        <v>47988</v>
      </c>
      <c r="N22" s="45">
        <v>498144</v>
      </c>
    </row>
    <row r="23" spans="1:14" x14ac:dyDescent="0.25">
      <c r="A23">
        <v>2019</v>
      </c>
      <c r="B23">
        <v>19570</v>
      </c>
      <c r="C23">
        <v>12250</v>
      </c>
      <c r="D23">
        <v>800</v>
      </c>
      <c r="E23">
        <f t="shared" si="0"/>
        <v>32620</v>
      </c>
      <c r="I23" s="36">
        <f>2*(I22)</f>
        <v>95976</v>
      </c>
      <c r="J23">
        <v>0</v>
      </c>
    </row>
    <row r="24" spans="1:14" x14ac:dyDescent="0.25">
      <c r="A24" t="s">
        <v>6</v>
      </c>
      <c r="B24">
        <f>SUM(B19:B23)</f>
        <v>98340</v>
      </c>
      <c r="C24">
        <f>SUM(C19:C23)</f>
        <v>68180</v>
      </c>
      <c r="D24">
        <f>SUM(D19:D23)</f>
        <v>8640</v>
      </c>
      <c r="E24">
        <f t="shared" si="0"/>
        <v>175160</v>
      </c>
    </row>
    <row r="25" spans="1:14" x14ac:dyDescent="0.25">
      <c r="A25" t="s">
        <v>7</v>
      </c>
      <c r="B25">
        <f>AVERAGE(B19:B23)</f>
        <v>19668</v>
      </c>
      <c r="C25">
        <f>AVERAGE(C19:C23)</f>
        <v>13636</v>
      </c>
      <c r="D25">
        <f>AVERAGE(D19:D23)</f>
        <v>1728</v>
      </c>
      <c r="E25">
        <f t="shared" si="0"/>
        <v>35032</v>
      </c>
    </row>
    <row r="29" spans="1:14" x14ac:dyDescent="0.25">
      <c r="A29" s="46" t="s">
        <v>9</v>
      </c>
      <c r="B29" s="46"/>
      <c r="C29" s="46"/>
    </row>
    <row r="30" spans="1:14" x14ac:dyDescent="0.25">
      <c r="A30" t="s">
        <v>1</v>
      </c>
      <c r="B30" t="s">
        <v>10</v>
      </c>
      <c r="C30" t="s">
        <v>11</v>
      </c>
    </row>
    <row r="31" spans="1:14" x14ac:dyDescent="0.25">
      <c r="A31">
        <v>2015</v>
      </c>
      <c r="B31">
        <v>76350</v>
      </c>
      <c r="C31">
        <v>38480</v>
      </c>
      <c r="F31" t="s">
        <v>164</v>
      </c>
      <c r="G31" t="s">
        <v>11</v>
      </c>
    </row>
    <row r="32" spans="1:14" x14ac:dyDescent="0.25">
      <c r="A32">
        <v>2016</v>
      </c>
      <c r="B32">
        <v>583200</v>
      </c>
      <c r="C32">
        <v>26910</v>
      </c>
      <c r="F32" s="8">
        <v>28042.570093457944</v>
      </c>
      <c r="G32">
        <v>38480</v>
      </c>
    </row>
    <row r="33" spans="1:7" x14ac:dyDescent="0.25">
      <c r="A33">
        <v>2017</v>
      </c>
      <c r="B33">
        <v>353598</v>
      </c>
      <c r="C33">
        <v>37710</v>
      </c>
      <c r="F33" s="8">
        <v>23388.531065302002</v>
      </c>
      <c r="G33">
        <v>26910</v>
      </c>
    </row>
    <row r="34" spans="1:7" x14ac:dyDescent="0.25">
      <c r="A34">
        <v>2018</v>
      </c>
      <c r="B34">
        <v>758616</v>
      </c>
      <c r="C34">
        <v>39440</v>
      </c>
      <c r="F34" s="8">
        <v>33009.045375408052</v>
      </c>
      <c r="G34">
        <v>37710</v>
      </c>
    </row>
    <row r="35" spans="1:7" x14ac:dyDescent="0.25">
      <c r="A35">
        <v>2019</v>
      </c>
      <c r="B35">
        <v>348700</v>
      </c>
      <c r="C35">
        <v>32620</v>
      </c>
      <c r="F35" s="8">
        <v>35554.535668575278</v>
      </c>
      <c r="G35">
        <v>39440</v>
      </c>
    </row>
    <row r="36" spans="1:7" x14ac:dyDescent="0.25">
      <c r="F36">
        <v>29829.434357541897</v>
      </c>
      <c r="G36">
        <v>32620</v>
      </c>
    </row>
    <row r="41" spans="1:7" x14ac:dyDescent="0.25">
      <c r="A41" s="74" t="s">
        <v>1</v>
      </c>
      <c r="B41" s="74" t="s">
        <v>3</v>
      </c>
      <c r="C41" s="74" t="s">
        <v>4</v>
      </c>
      <c r="D41" s="74" t="s">
        <v>5</v>
      </c>
    </row>
    <row r="42" spans="1:7" x14ac:dyDescent="0.25">
      <c r="A42" s="74">
        <v>2015</v>
      </c>
      <c r="B42" s="74">
        <v>53500</v>
      </c>
      <c r="C42" s="74">
        <v>16500</v>
      </c>
      <c r="D42" s="74">
        <v>6350</v>
      </c>
    </row>
    <row r="43" spans="1:7" x14ac:dyDescent="0.25">
      <c r="A43" s="74">
        <v>2016</v>
      </c>
      <c r="B43" s="1">
        <v>346850</v>
      </c>
      <c r="C43" s="74">
        <v>233850</v>
      </c>
      <c r="D43" s="74">
        <v>2500</v>
      </c>
    </row>
    <row r="44" spans="1:7" x14ac:dyDescent="0.25">
      <c r="A44" s="74">
        <v>2017</v>
      </c>
      <c r="B44" s="74">
        <v>183800</v>
      </c>
      <c r="C44" s="74">
        <v>165283</v>
      </c>
      <c r="D44" s="74">
        <v>4515</v>
      </c>
    </row>
    <row r="45" spans="1:7" x14ac:dyDescent="0.25">
      <c r="A45" s="74">
        <v>2018</v>
      </c>
      <c r="B45" s="74">
        <v>593800</v>
      </c>
      <c r="C45" s="74">
        <v>157000</v>
      </c>
      <c r="D45" s="74">
        <v>7816</v>
      </c>
    </row>
    <row r="46" spans="1:7" x14ac:dyDescent="0.25">
      <c r="A46" s="74">
        <v>2019</v>
      </c>
      <c r="B46" s="74">
        <v>197800</v>
      </c>
      <c r="C46" s="74">
        <v>143200</v>
      </c>
      <c r="D46" s="74">
        <v>7700</v>
      </c>
    </row>
  </sheetData>
  <mergeCells count="7">
    <mergeCell ref="A29:C29"/>
    <mergeCell ref="A3:E3"/>
    <mergeCell ref="A4:A5"/>
    <mergeCell ref="B4:D4"/>
    <mergeCell ref="A16:D16"/>
    <mergeCell ref="A17:A18"/>
    <mergeCell ref="B17:D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E447-9DF9-46CC-B9AD-F9304F9738B5}">
  <dimension ref="A5:N25"/>
  <sheetViews>
    <sheetView topLeftCell="A22" workbookViewId="0">
      <selection activeCell="J5" sqref="J5:N10"/>
    </sheetView>
  </sheetViews>
  <sheetFormatPr defaultRowHeight="15" x14ac:dyDescent="0.25"/>
  <cols>
    <col min="2" max="2" width="18" customWidth="1"/>
    <col min="6" max="6" width="9.140625" customWidth="1"/>
    <col min="7" max="7" width="13.5703125" customWidth="1"/>
    <col min="13" max="13" width="13.42578125" customWidth="1"/>
  </cols>
  <sheetData>
    <row r="5" spans="1:14" x14ac:dyDescent="0.25">
      <c r="A5" s="3" t="s">
        <v>1</v>
      </c>
      <c r="B5" s="3" t="s">
        <v>12</v>
      </c>
      <c r="C5" s="3" t="s">
        <v>10</v>
      </c>
      <c r="D5" s="3" t="s">
        <v>11</v>
      </c>
      <c r="E5" s="3" t="s">
        <v>13</v>
      </c>
      <c r="F5" s="3" t="s">
        <v>14</v>
      </c>
      <c r="G5" s="3" t="s">
        <v>15</v>
      </c>
      <c r="J5" t="s">
        <v>1</v>
      </c>
      <c r="K5" t="s">
        <v>10</v>
      </c>
      <c r="L5" t="s">
        <v>11</v>
      </c>
      <c r="M5" t="s">
        <v>16</v>
      </c>
      <c r="N5" t="s">
        <v>17</v>
      </c>
    </row>
    <row r="6" spans="1:14" x14ac:dyDescent="0.25">
      <c r="A6" s="4">
        <v>2015</v>
      </c>
      <c r="B6" s="4" t="s">
        <v>3</v>
      </c>
      <c r="C6" s="4">
        <v>53500</v>
      </c>
      <c r="D6">
        <v>19650</v>
      </c>
      <c r="E6" s="5">
        <f>C6/D6</f>
        <v>2.72264631043257</v>
      </c>
      <c r="F6" s="4">
        <f>E6/E6</f>
        <v>1</v>
      </c>
      <c r="G6" s="4">
        <f>D6*F6</f>
        <v>19650</v>
      </c>
      <c r="J6">
        <v>2015</v>
      </c>
      <c r="K6">
        <v>76350</v>
      </c>
      <c r="L6" s="38">
        <v>28042.570093457944</v>
      </c>
      <c r="M6" s="5">
        <f>K6/L6</f>
        <v>2.72264631043257</v>
      </c>
      <c r="N6">
        <f>LN(M6)</f>
        <v>1.0016043155866907</v>
      </c>
    </row>
    <row r="7" spans="1:14" x14ac:dyDescent="0.25">
      <c r="A7" s="4"/>
      <c r="B7" s="4" t="s">
        <v>4</v>
      </c>
      <c r="C7" s="4">
        <v>16500</v>
      </c>
      <c r="D7" s="6">
        <v>15730</v>
      </c>
      <c r="E7" s="5">
        <f>C7/D7</f>
        <v>1.048951048951049</v>
      </c>
      <c r="F7" s="4">
        <f>E7/E6</f>
        <v>0.38526893667080581</v>
      </c>
      <c r="G7" s="4">
        <f>D7*F7</f>
        <v>6060.2803738317753</v>
      </c>
      <c r="H7">
        <f>AVERAGE(F7,F11,F15,F19,F23)</f>
        <v>0.75220570919602325</v>
      </c>
      <c r="J7">
        <v>2016</v>
      </c>
      <c r="K7">
        <v>583200</v>
      </c>
      <c r="L7" s="38">
        <v>23388.531065302002</v>
      </c>
      <c r="M7" s="4">
        <f>K7/L7</f>
        <v>24.935298346513303</v>
      </c>
      <c r="N7">
        <f>LN(M7)</f>
        <v>3.2162844038959588</v>
      </c>
    </row>
    <row r="8" spans="1:14" x14ac:dyDescent="0.25">
      <c r="A8" s="4"/>
      <c r="B8" s="4" t="s">
        <v>5</v>
      </c>
      <c r="C8">
        <v>6350</v>
      </c>
      <c r="D8" s="4">
        <v>3100</v>
      </c>
      <c r="E8" s="5">
        <f>C8/D8</f>
        <v>2.0483870967741935</v>
      </c>
      <c r="F8" s="4">
        <f>E8/E6</f>
        <v>0.75235152246005421</v>
      </c>
      <c r="G8" s="4">
        <f>D8*F8</f>
        <v>2332.2897196261679</v>
      </c>
      <c r="J8">
        <v>2017</v>
      </c>
      <c r="K8">
        <v>353598</v>
      </c>
      <c r="L8" s="38">
        <v>33009.045375408052</v>
      </c>
      <c r="M8" s="4">
        <f>K8/L8</f>
        <v>10.712154683014031</v>
      </c>
      <c r="N8">
        <f>LN(M8)</f>
        <v>2.3713790484464905</v>
      </c>
    </row>
    <row r="9" spans="1:14" x14ac:dyDescent="0.25">
      <c r="A9" s="4"/>
      <c r="B9" s="4"/>
      <c r="C9" s="4"/>
      <c r="D9" s="4"/>
      <c r="E9" s="4"/>
      <c r="F9" s="7" t="s">
        <v>6</v>
      </c>
      <c r="G9" s="7">
        <f>SUM(G6:G8)</f>
        <v>28042.570093457944</v>
      </c>
      <c r="J9">
        <v>2018</v>
      </c>
      <c r="K9">
        <v>758616</v>
      </c>
      <c r="L9" s="38">
        <v>35554.535668575278</v>
      </c>
      <c r="M9" s="4">
        <f>K9/L9</f>
        <v>21.336687028386635</v>
      </c>
      <c r="N9">
        <f>LN(M9)</f>
        <v>3.06042798679186</v>
      </c>
    </row>
    <row r="10" spans="1:14" x14ac:dyDescent="0.25">
      <c r="A10" s="4">
        <v>2016</v>
      </c>
      <c r="B10" s="4" t="s">
        <v>3</v>
      </c>
      <c r="C10" s="1">
        <v>346850</v>
      </c>
      <c r="D10" s="4">
        <v>13910</v>
      </c>
      <c r="E10" s="4">
        <f>C10/D10</f>
        <v>24.935298346513299</v>
      </c>
      <c r="F10" s="4">
        <f>E10/E10</f>
        <v>1</v>
      </c>
      <c r="G10" s="4">
        <f>D10*F10</f>
        <v>13910</v>
      </c>
      <c r="J10">
        <v>2019</v>
      </c>
      <c r="K10">
        <v>348700</v>
      </c>
      <c r="L10" s="36">
        <v>29829.434357541897</v>
      </c>
      <c r="M10" s="4">
        <f>K10/L10</f>
        <v>11.689795918367349</v>
      </c>
      <c r="N10">
        <f>LN(M10)</f>
        <v>2.4587163175358095</v>
      </c>
    </row>
    <row r="11" spans="1:14" x14ac:dyDescent="0.25">
      <c r="A11" s="4"/>
      <c r="B11" s="4" t="s">
        <v>4</v>
      </c>
      <c r="C11">
        <v>233850</v>
      </c>
      <c r="D11" s="4">
        <v>11160</v>
      </c>
      <c r="E11" s="4">
        <f>C11/D11</f>
        <v>20.954301075268816</v>
      </c>
      <c r="F11" s="4">
        <f>E11/E10</f>
        <v>0.84034691641052106</v>
      </c>
      <c r="G11" s="4">
        <f>D11*F11</f>
        <v>9378.2715871414148</v>
      </c>
    </row>
    <row r="12" spans="1:14" x14ac:dyDescent="0.25">
      <c r="A12" s="4"/>
      <c r="B12" s="4" t="s">
        <v>5</v>
      </c>
      <c r="C12">
        <v>2500</v>
      </c>
      <c r="D12" s="4">
        <v>1840</v>
      </c>
      <c r="E12" s="4">
        <f>C12/D12</f>
        <v>1.3586956521739131</v>
      </c>
      <c r="F12" s="4">
        <f>E12/E10</f>
        <v>5.4488846826406603E-2</v>
      </c>
      <c r="G12" s="4">
        <f>D12*F12</f>
        <v>100.25947816058815</v>
      </c>
      <c r="H12">
        <f>AVERAGE(F8,F12,F16,F20,F24)</f>
        <v>0.48165897591087825</v>
      </c>
    </row>
    <row r="13" spans="1:14" x14ac:dyDescent="0.25">
      <c r="A13" s="4"/>
      <c r="B13" s="4"/>
      <c r="C13" s="4"/>
      <c r="D13" s="4"/>
      <c r="E13" s="4"/>
      <c r="F13" s="7" t="s">
        <v>6</v>
      </c>
      <c r="G13" s="7">
        <f>SUM(G10:G12)</f>
        <v>23388.531065302002</v>
      </c>
    </row>
    <row r="14" spans="1:14" x14ac:dyDescent="0.25">
      <c r="A14" s="4">
        <v>2017</v>
      </c>
      <c r="B14" s="4" t="s">
        <v>3</v>
      </c>
      <c r="C14">
        <v>183800</v>
      </c>
      <c r="D14" s="4">
        <v>17380</v>
      </c>
      <c r="E14" s="4">
        <f>C14/D14</f>
        <v>10.575373993095512</v>
      </c>
      <c r="F14" s="4">
        <f>E14/$E$14</f>
        <v>1</v>
      </c>
      <c r="G14" s="4">
        <f>D14*F14</f>
        <v>17380</v>
      </c>
    </row>
    <row r="15" spans="1:14" x14ac:dyDescent="0.25">
      <c r="A15" s="4"/>
      <c r="B15" s="4" t="s">
        <v>4</v>
      </c>
      <c r="C15">
        <v>165283</v>
      </c>
      <c r="D15" s="4">
        <v>18050</v>
      </c>
      <c r="E15" s="4">
        <f>C15/D15</f>
        <v>9.1569529085872574</v>
      </c>
      <c r="F15" s="4">
        <f>E15/$E$14</f>
        <v>0.86587509005030761</v>
      </c>
      <c r="G15" s="4">
        <f>D15*F15</f>
        <v>15629.045375408052</v>
      </c>
    </row>
    <row r="16" spans="1:14" x14ac:dyDescent="0.25">
      <c r="A16" s="4"/>
      <c r="B16" s="4" t="s">
        <v>5</v>
      </c>
      <c r="C16">
        <v>4515</v>
      </c>
      <c r="D16" s="4">
        <v>2280</v>
      </c>
      <c r="E16" s="4">
        <f>C16/D16</f>
        <v>1.9802631578947369</v>
      </c>
      <c r="F16" s="4">
        <f>E16/$E$14</f>
        <v>0.18725230513716282</v>
      </c>
      <c r="G16" s="4">
        <f>D16*F16</f>
        <v>426.93525571273125</v>
      </c>
    </row>
    <row r="17" spans="1:7" x14ac:dyDescent="0.25">
      <c r="A17" s="4"/>
      <c r="B17" s="4"/>
      <c r="C17" s="4"/>
      <c r="D17" s="4"/>
      <c r="E17" s="4"/>
      <c r="F17" s="7" t="s">
        <v>6</v>
      </c>
      <c r="G17" s="7">
        <f>SUM(G14:G15)</f>
        <v>33009.045375408052</v>
      </c>
    </row>
    <row r="18" spans="1:7" x14ac:dyDescent="0.25">
      <c r="A18" s="4">
        <v>2018</v>
      </c>
      <c r="B18" s="4" t="s">
        <v>3</v>
      </c>
      <c r="C18">
        <v>593800</v>
      </c>
      <c r="D18" s="4">
        <v>27830</v>
      </c>
      <c r="E18" s="4">
        <f>C18/D18</f>
        <v>21.336687028386635</v>
      </c>
      <c r="F18" s="4">
        <f>E18/$E$18</f>
        <v>1</v>
      </c>
      <c r="G18" s="4">
        <v>27830</v>
      </c>
    </row>
    <row r="19" spans="1:7" x14ac:dyDescent="0.25">
      <c r="A19" s="4"/>
      <c r="B19" s="4" t="s">
        <v>4</v>
      </c>
      <c r="C19">
        <v>157000</v>
      </c>
      <c r="D19" s="4">
        <v>10990</v>
      </c>
      <c r="E19" s="4">
        <f>C19/D19</f>
        <v>14.285714285714286</v>
      </c>
      <c r="F19" s="4">
        <f>E19/$E$18</f>
        <v>0.66953760284848196</v>
      </c>
      <c r="G19" s="4">
        <v>7358.2182553048169</v>
      </c>
    </row>
    <row r="20" spans="1:7" x14ac:dyDescent="0.25">
      <c r="A20" s="4"/>
      <c r="B20" s="4" t="s">
        <v>5</v>
      </c>
      <c r="C20">
        <v>7816</v>
      </c>
      <c r="D20">
        <v>620</v>
      </c>
      <c r="E20" s="4">
        <f>C20/D20</f>
        <v>12.606451612903227</v>
      </c>
      <c r="F20" s="4">
        <f>E20/$E$18</f>
        <v>0.5908345375330023</v>
      </c>
      <c r="G20" s="4">
        <v>366.31741327046143</v>
      </c>
    </row>
    <row r="21" spans="1:7" x14ac:dyDescent="0.25">
      <c r="A21" s="4"/>
      <c r="B21" s="4"/>
      <c r="C21" s="4"/>
      <c r="D21" s="4"/>
      <c r="E21" s="4"/>
      <c r="F21" s="7" t="s">
        <v>6</v>
      </c>
      <c r="G21" s="7">
        <v>35554.535668575278</v>
      </c>
    </row>
    <row r="22" spans="1:7" x14ac:dyDescent="0.25">
      <c r="A22" s="4">
        <v>2019</v>
      </c>
      <c r="B22" s="4" t="s">
        <v>3</v>
      </c>
      <c r="C22">
        <v>197800</v>
      </c>
      <c r="D22">
        <v>19570</v>
      </c>
      <c r="E22" s="4">
        <f>C22/D22</f>
        <v>10.107307102708226</v>
      </c>
      <c r="F22" s="4">
        <f>E22/$E$23</f>
        <v>0.8646264805040208</v>
      </c>
      <c r="G22" s="4">
        <f>D22*F22</f>
        <v>16920.740223463687</v>
      </c>
    </row>
    <row r="23" spans="1:7" x14ac:dyDescent="0.25">
      <c r="A23" s="4"/>
      <c r="B23" s="4" t="s">
        <v>4</v>
      </c>
      <c r="C23">
        <v>143200</v>
      </c>
      <c r="D23">
        <v>12250</v>
      </c>
      <c r="E23" s="4">
        <f>C23/D23</f>
        <v>11.689795918367347</v>
      </c>
      <c r="F23" s="4">
        <f>E23/$E$23</f>
        <v>1</v>
      </c>
      <c r="G23" s="4">
        <f>D23*F23</f>
        <v>12250</v>
      </c>
    </row>
    <row r="24" spans="1:7" x14ac:dyDescent="0.25">
      <c r="A24" s="4"/>
      <c r="B24" s="4" t="s">
        <v>5</v>
      </c>
      <c r="C24">
        <v>7700</v>
      </c>
      <c r="D24">
        <v>800</v>
      </c>
      <c r="E24" s="4">
        <f>C24/D24</f>
        <v>9.625</v>
      </c>
      <c r="F24" s="4">
        <f>E24/$E$23</f>
        <v>0.82336766759776536</v>
      </c>
      <c r="G24" s="4">
        <f>D24*F24</f>
        <v>658.6941340782123</v>
      </c>
    </row>
    <row r="25" spans="1:7" x14ac:dyDescent="0.25">
      <c r="A25" s="4"/>
      <c r="B25" s="4"/>
      <c r="C25" s="4"/>
      <c r="D25" s="4"/>
      <c r="E25" s="4"/>
      <c r="F25" s="7" t="s">
        <v>6</v>
      </c>
      <c r="G25" s="7">
        <f>SUM(G22:G24)</f>
        <v>29829.434357541897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054A-F570-4CFA-B8FD-0A21AA4B74D7}">
  <dimension ref="A4:D8"/>
  <sheetViews>
    <sheetView topLeftCell="B1" workbookViewId="0">
      <selection activeCell="D4" sqref="D4"/>
    </sheetView>
  </sheetViews>
  <sheetFormatPr defaultRowHeight="15" x14ac:dyDescent="0.25"/>
  <sheetData>
    <row r="4" spans="1:4" x14ac:dyDescent="0.25">
      <c r="A4">
        <v>76350</v>
      </c>
      <c r="B4">
        <v>498143</v>
      </c>
      <c r="C4">
        <f>(A4/B4)*100</f>
        <v>15.326924196465674</v>
      </c>
      <c r="D4">
        <f>80%*B4</f>
        <v>398514.4</v>
      </c>
    </row>
    <row r="5" spans="1:4" x14ac:dyDescent="0.25">
      <c r="A5">
        <v>583200</v>
      </c>
      <c r="B5">
        <v>498144</v>
      </c>
      <c r="C5">
        <f>(A5/B5)*100</f>
        <v>117.07458084409328</v>
      </c>
      <c r="D5">
        <f>80%*B5</f>
        <v>398515.20000000001</v>
      </c>
    </row>
    <row r="6" spans="1:4" x14ac:dyDescent="0.25">
      <c r="A6">
        <v>353598</v>
      </c>
      <c r="B6">
        <v>498144</v>
      </c>
      <c r="C6">
        <f>(A6/B6)*100</f>
        <v>70.983089227211408</v>
      </c>
      <c r="D6">
        <f>80%*B6</f>
        <v>398515.20000000001</v>
      </c>
    </row>
    <row r="7" spans="1:4" x14ac:dyDescent="0.25">
      <c r="A7">
        <v>758616</v>
      </c>
      <c r="B7">
        <v>498144</v>
      </c>
      <c r="C7">
        <f>(A7/B7)*100</f>
        <v>152.28849489304298</v>
      </c>
      <c r="D7">
        <f>80%*B7</f>
        <v>398515.20000000001</v>
      </c>
    </row>
    <row r="8" spans="1:4" x14ac:dyDescent="0.25">
      <c r="A8">
        <v>348700</v>
      </c>
      <c r="B8">
        <v>498144</v>
      </c>
      <c r="C8">
        <f>(A8/B8)*100</f>
        <v>69.999839403867156</v>
      </c>
      <c r="D8">
        <f>80%*B8</f>
        <v>398515.20000000001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4579-0269-46EE-BFAE-2196EE1C25D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A391-9269-4567-B1A9-3395F0E5C0F9}">
  <dimension ref="A4:AG35"/>
  <sheetViews>
    <sheetView topLeftCell="AC14" workbookViewId="0">
      <selection activeCell="AH31" sqref="AH31"/>
    </sheetView>
  </sheetViews>
  <sheetFormatPr defaultRowHeight="15" x14ac:dyDescent="0.25"/>
  <cols>
    <col min="2" max="2" width="11.5703125" customWidth="1"/>
    <col min="3" max="3" width="12" customWidth="1"/>
    <col min="4" max="4" width="12.140625" customWidth="1"/>
    <col min="5" max="5" width="11.140625" customWidth="1"/>
    <col min="6" max="6" width="21.28515625" customWidth="1"/>
    <col min="8" max="8" width="14" customWidth="1"/>
    <col min="12" max="12" width="18" customWidth="1"/>
    <col min="13" max="13" width="12.85546875" customWidth="1"/>
    <col min="14" max="14" width="12.42578125" customWidth="1"/>
    <col min="15" max="15" width="24.28515625" customWidth="1"/>
    <col min="16" max="16" width="11.85546875" customWidth="1"/>
    <col min="18" max="18" width="14" customWidth="1"/>
    <col min="27" max="27" width="15.140625" customWidth="1"/>
    <col min="28" max="28" width="18.85546875" customWidth="1"/>
    <col min="29" max="29" width="23.85546875" customWidth="1"/>
    <col min="30" max="30" width="19.5703125" customWidth="1"/>
    <col min="31" max="31" width="17.85546875" customWidth="1"/>
    <col min="32" max="32" width="18" customWidth="1"/>
    <col min="33" max="33" width="11" customWidth="1"/>
  </cols>
  <sheetData>
    <row r="4" spans="1:33" ht="15.75" x14ac:dyDescent="0.25">
      <c r="A4" s="51" t="s">
        <v>49</v>
      </c>
      <c r="B4" s="51" t="s">
        <v>50</v>
      </c>
      <c r="C4" s="51" t="s">
        <v>51</v>
      </c>
      <c r="D4" s="48" t="s">
        <v>52</v>
      </c>
      <c r="E4" s="49"/>
      <c r="F4" s="51" t="s">
        <v>53</v>
      </c>
      <c r="G4" s="48" t="s">
        <v>54</v>
      </c>
      <c r="H4" s="49"/>
      <c r="I4" s="51" t="s">
        <v>55</v>
      </c>
      <c r="J4" s="51"/>
      <c r="K4" s="51"/>
      <c r="L4" s="52" t="s">
        <v>56</v>
      </c>
      <c r="M4" s="13" t="s">
        <v>57</v>
      </c>
      <c r="N4" s="13"/>
      <c r="O4" s="52" t="s">
        <v>58</v>
      </c>
      <c r="P4" s="13" t="s">
        <v>59</v>
      </c>
      <c r="Q4" s="13"/>
      <c r="R4" s="50" t="s">
        <v>60</v>
      </c>
      <c r="T4" s="51" t="s">
        <v>49</v>
      </c>
      <c r="U4" s="51" t="s">
        <v>50</v>
      </c>
      <c r="V4" s="51" t="s">
        <v>51</v>
      </c>
      <c r="W4" s="48" t="s">
        <v>52</v>
      </c>
      <c r="X4" s="49"/>
      <c r="Y4" s="48" t="s">
        <v>61</v>
      </c>
      <c r="Z4" s="49"/>
      <c r="AA4" s="48" t="s">
        <v>62</v>
      </c>
      <c r="AB4" s="49"/>
      <c r="AC4" s="52" t="s">
        <v>63</v>
      </c>
      <c r="AD4" s="51" t="s">
        <v>56</v>
      </c>
      <c r="AE4" s="48" t="s">
        <v>64</v>
      </c>
      <c r="AF4" s="49"/>
      <c r="AG4" s="50" t="s">
        <v>65</v>
      </c>
    </row>
    <row r="5" spans="1:33" ht="15.75" x14ac:dyDescent="0.25">
      <c r="A5" s="51"/>
      <c r="B5" s="51"/>
      <c r="C5" s="51"/>
      <c r="D5" s="14" t="s">
        <v>66</v>
      </c>
      <c r="E5" s="14" t="s">
        <v>67</v>
      </c>
      <c r="F5" s="51"/>
      <c r="G5" s="14" t="s">
        <v>66</v>
      </c>
      <c r="H5" s="14" t="s">
        <v>67</v>
      </c>
      <c r="I5" s="14" t="s">
        <v>68</v>
      </c>
      <c r="J5" s="14" t="s">
        <v>69</v>
      </c>
      <c r="K5" s="14" t="s">
        <v>70</v>
      </c>
      <c r="L5" s="52"/>
      <c r="M5" s="14" t="s">
        <v>66</v>
      </c>
      <c r="N5" s="14" t="s">
        <v>67</v>
      </c>
      <c r="O5" s="52"/>
      <c r="P5" s="14" t="s">
        <v>66</v>
      </c>
      <c r="Q5" s="14" t="s">
        <v>67</v>
      </c>
      <c r="R5" s="50"/>
      <c r="T5" s="51"/>
      <c r="U5" s="51"/>
      <c r="V5" s="51"/>
      <c r="W5" s="14" t="s">
        <v>66</v>
      </c>
      <c r="X5" s="14" t="s">
        <v>67</v>
      </c>
      <c r="Y5" s="14" t="s">
        <v>66</v>
      </c>
      <c r="Z5" s="14" t="s">
        <v>67</v>
      </c>
      <c r="AA5" s="14" t="s">
        <v>66</v>
      </c>
      <c r="AB5" s="14" t="s">
        <v>67</v>
      </c>
      <c r="AC5" s="52"/>
      <c r="AD5" s="51"/>
      <c r="AE5" s="14" t="s">
        <v>66</v>
      </c>
      <c r="AF5" s="14" t="s">
        <v>67</v>
      </c>
      <c r="AG5" s="50"/>
    </row>
    <row r="6" spans="1:33" x14ac:dyDescent="0.25">
      <c r="A6" s="15">
        <v>1</v>
      </c>
      <c r="B6" s="4" t="s">
        <v>71</v>
      </c>
      <c r="C6" s="15" t="s">
        <v>72</v>
      </c>
      <c r="D6" s="16">
        <v>30000000</v>
      </c>
      <c r="E6" s="16">
        <v>6000000</v>
      </c>
      <c r="F6" s="16">
        <f t="shared" ref="F6:F35" si="0">SUM(D6:E6)</f>
        <v>36000000</v>
      </c>
      <c r="G6" s="4">
        <v>5</v>
      </c>
      <c r="H6" s="4">
        <v>5</v>
      </c>
      <c r="I6" s="4">
        <v>82</v>
      </c>
      <c r="J6" s="4">
        <v>68</v>
      </c>
      <c r="K6" s="4">
        <v>0</v>
      </c>
      <c r="L6" s="4">
        <f>SUM(I6:J6)</f>
        <v>150</v>
      </c>
      <c r="M6" s="17">
        <f>D6/G6</f>
        <v>6000000</v>
      </c>
      <c r="N6" s="17">
        <f>E6/H6</f>
        <v>1200000</v>
      </c>
      <c r="O6" s="17">
        <f>SUM(M6:N6)</f>
        <v>7200000</v>
      </c>
      <c r="P6" s="17">
        <f>M6/L6</f>
        <v>40000</v>
      </c>
      <c r="Q6" s="17">
        <f>N6/L6</f>
        <v>8000</v>
      </c>
      <c r="R6" s="17">
        <f>SUM(P6:Q6)</f>
        <v>48000</v>
      </c>
      <c r="T6" s="15">
        <v>1</v>
      </c>
      <c r="U6" s="4" t="s">
        <v>71</v>
      </c>
      <c r="V6" s="15" t="s">
        <v>72</v>
      </c>
      <c r="W6" s="16">
        <v>3500000</v>
      </c>
      <c r="X6" s="16">
        <v>2500000</v>
      </c>
      <c r="Y6" s="4">
        <v>1</v>
      </c>
      <c r="Z6" s="4">
        <v>1</v>
      </c>
      <c r="AA6" s="18">
        <f>W6/Y6</f>
        <v>3500000</v>
      </c>
      <c r="AB6" s="18">
        <f>X6/Z6</f>
        <v>2500000</v>
      </c>
      <c r="AC6" s="18">
        <f>SUM(AA6:AB6)</f>
        <v>6000000</v>
      </c>
      <c r="AD6" s="4">
        <v>150</v>
      </c>
      <c r="AE6" s="19">
        <f>AA6/AD6</f>
        <v>23333.333333333332</v>
      </c>
      <c r="AF6" s="19">
        <f>AB6/AD6</f>
        <v>16666.666666666668</v>
      </c>
      <c r="AG6" s="19">
        <f>SUM(AE6:AF6)</f>
        <v>40000</v>
      </c>
    </row>
    <row r="7" spans="1:33" x14ac:dyDescent="0.25">
      <c r="A7" s="4">
        <v>2</v>
      </c>
      <c r="B7" s="4" t="s">
        <v>71</v>
      </c>
      <c r="C7" s="4" t="s">
        <v>73</v>
      </c>
      <c r="D7" s="16">
        <v>15000000</v>
      </c>
      <c r="E7" s="16">
        <v>6000000</v>
      </c>
      <c r="F7" s="16">
        <f t="shared" si="0"/>
        <v>21000000</v>
      </c>
      <c r="G7" s="4">
        <v>5</v>
      </c>
      <c r="H7" s="4">
        <v>5</v>
      </c>
      <c r="I7" s="4">
        <v>82</v>
      </c>
      <c r="J7" s="4">
        <v>68</v>
      </c>
      <c r="K7" s="4">
        <v>0</v>
      </c>
      <c r="L7" s="4">
        <f t="shared" ref="L7:L35" si="1">SUM(I7:J7)</f>
        <v>150</v>
      </c>
      <c r="M7" s="17">
        <f t="shared" ref="M7:N22" si="2">D7/G7</f>
        <v>3000000</v>
      </c>
      <c r="N7" s="17">
        <f t="shared" si="2"/>
        <v>1200000</v>
      </c>
      <c r="O7" s="17">
        <f t="shared" ref="O7:O35" si="3">SUM(M7:N7)</f>
        <v>4200000</v>
      </c>
      <c r="P7" s="17">
        <f t="shared" ref="P7:P35" si="4">M7/L7</f>
        <v>20000</v>
      </c>
      <c r="Q7" s="17">
        <f t="shared" ref="Q7:Q35" si="5">N7/L7</f>
        <v>8000</v>
      </c>
      <c r="R7" s="17">
        <f>SUM(P7:Q7)</f>
        <v>28000</v>
      </c>
      <c r="T7" s="4">
        <v>2</v>
      </c>
      <c r="U7" s="4" t="s">
        <v>71</v>
      </c>
      <c r="V7" s="4" t="s">
        <v>73</v>
      </c>
      <c r="W7" s="16">
        <v>2800000</v>
      </c>
      <c r="X7" s="16">
        <v>1750000</v>
      </c>
      <c r="Y7" s="4">
        <v>1</v>
      </c>
      <c r="Z7" s="4">
        <v>1</v>
      </c>
      <c r="AA7" s="18">
        <f t="shared" ref="AA7:AB35" si="6">W7/Y7</f>
        <v>2800000</v>
      </c>
      <c r="AB7" s="18">
        <f t="shared" si="6"/>
        <v>1750000</v>
      </c>
      <c r="AC7" s="18">
        <f t="shared" ref="AC7:AC35" si="7">SUM(AA7:AB7)</f>
        <v>4550000</v>
      </c>
      <c r="AD7" s="4">
        <v>150</v>
      </c>
      <c r="AE7" s="19">
        <f t="shared" ref="AE7:AE35" si="8">AA7/AD7</f>
        <v>18666.666666666668</v>
      </c>
      <c r="AF7" s="19">
        <f t="shared" ref="AF7:AF35" si="9">AB7/AD7</f>
        <v>11666.666666666666</v>
      </c>
      <c r="AG7" s="19">
        <f t="shared" ref="AG7:AG35" si="10">SUM(AE7:AF7)</f>
        <v>30333.333333333336</v>
      </c>
    </row>
    <row r="8" spans="1:33" x14ac:dyDescent="0.25">
      <c r="A8" s="4">
        <v>3</v>
      </c>
      <c r="B8" s="4" t="s">
        <v>71</v>
      </c>
      <c r="C8" s="4" t="s">
        <v>74</v>
      </c>
      <c r="D8" s="16">
        <v>40000000</v>
      </c>
      <c r="E8" s="16">
        <v>8000000</v>
      </c>
      <c r="F8" s="16">
        <f t="shared" si="0"/>
        <v>48000000</v>
      </c>
      <c r="G8" s="4">
        <v>5</v>
      </c>
      <c r="H8" s="4">
        <v>5</v>
      </c>
      <c r="I8" s="4">
        <v>82</v>
      </c>
      <c r="J8" s="4">
        <v>68</v>
      </c>
      <c r="K8" s="4">
        <v>0</v>
      </c>
      <c r="L8" s="4">
        <f t="shared" si="1"/>
        <v>150</v>
      </c>
      <c r="M8" s="17">
        <f t="shared" si="2"/>
        <v>8000000</v>
      </c>
      <c r="N8" s="17">
        <f t="shared" si="2"/>
        <v>1600000</v>
      </c>
      <c r="O8" s="17">
        <f t="shared" si="3"/>
        <v>9600000</v>
      </c>
      <c r="P8" s="17">
        <f t="shared" si="4"/>
        <v>53333.333333333336</v>
      </c>
      <c r="Q8" s="17">
        <f t="shared" si="5"/>
        <v>10666.666666666666</v>
      </c>
      <c r="R8" s="17">
        <f t="shared" ref="R8:R35" si="11">SUM(P8:Q8)</f>
        <v>64000</v>
      </c>
      <c r="T8" s="4">
        <v>3</v>
      </c>
      <c r="U8" s="4" t="s">
        <v>71</v>
      </c>
      <c r="V8" s="4" t="s">
        <v>74</v>
      </c>
      <c r="W8" s="16">
        <v>3500000</v>
      </c>
      <c r="X8" s="16">
        <v>2500000</v>
      </c>
      <c r="Y8" s="4">
        <v>1</v>
      </c>
      <c r="Z8" s="4">
        <v>1</v>
      </c>
      <c r="AA8" s="18">
        <f t="shared" si="6"/>
        <v>3500000</v>
      </c>
      <c r="AB8" s="18">
        <f t="shared" si="6"/>
        <v>2500000</v>
      </c>
      <c r="AC8" s="18">
        <f t="shared" si="7"/>
        <v>6000000</v>
      </c>
      <c r="AD8" s="4">
        <v>150</v>
      </c>
      <c r="AE8" s="19">
        <f t="shared" si="8"/>
        <v>23333.333333333332</v>
      </c>
      <c r="AF8" s="19">
        <f t="shared" si="9"/>
        <v>16666.666666666668</v>
      </c>
      <c r="AG8" s="19">
        <f t="shared" si="10"/>
        <v>40000</v>
      </c>
    </row>
    <row r="9" spans="1:33" x14ac:dyDescent="0.25">
      <c r="A9" s="4">
        <v>4</v>
      </c>
      <c r="B9" s="4" t="s">
        <v>71</v>
      </c>
      <c r="C9" s="4" t="s">
        <v>75</v>
      </c>
      <c r="D9" s="16">
        <v>150000000</v>
      </c>
      <c r="E9" s="16">
        <v>45000000</v>
      </c>
      <c r="F9" s="16">
        <f t="shared" si="0"/>
        <v>195000000</v>
      </c>
      <c r="G9" s="4">
        <v>5</v>
      </c>
      <c r="H9" s="4">
        <v>5</v>
      </c>
      <c r="I9" s="4">
        <v>82</v>
      </c>
      <c r="J9" s="4">
        <v>68</v>
      </c>
      <c r="K9" s="4">
        <v>0</v>
      </c>
      <c r="L9" s="4">
        <f t="shared" si="1"/>
        <v>150</v>
      </c>
      <c r="M9" s="17">
        <f t="shared" si="2"/>
        <v>30000000</v>
      </c>
      <c r="N9" s="17">
        <f t="shared" si="2"/>
        <v>9000000</v>
      </c>
      <c r="O9" s="17">
        <f t="shared" si="3"/>
        <v>39000000</v>
      </c>
      <c r="P9" s="17">
        <f t="shared" si="4"/>
        <v>200000</v>
      </c>
      <c r="Q9" s="17">
        <f t="shared" si="5"/>
        <v>60000</v>
      </c>
      <c r="R9" s="17">
        <f t="shared" si="11"/>
        <v>260000</v>
      </c>
      <c r="T9" s="4">
        <v>4</v>
      </c>
      <c r="U9" s="4" t="s">
        <v>71</v>
      </c>
      <c r="V9" s="4" t="s">
        <v>75</v>
      </c>
      <c r="W9" s="16">
        <v>4200000</v>
      </c>
      <c r="X9" s="16">
        <v>3000000</v>
      </c>
      <c r="Y9" s="4">
        <v>1</v>
      </c>
      <c r="Z9" s="4">
        <v>1</v>
      </c>
      <c r="AA9" s="18">
        <f t="shared" si="6"/>
        <v>4200000</v>
      </c>
      <c r="AB9" s="18">
        <f t="shared" si="6"/>
        <v>3000000</v>
      </c>
      <c r="AC9" s="18">
        <f t="shared" si="7"/>
        <v>7200000</v>
      </c>
      <c r="AD9" s="4">
        <v>150</v>
      </c>
      <c r="AE9" s="19">
        <f t="shared" si="8"/>
        <v>28000</v>
      </c>
      <c r="AF9" s="19">
        <f t="shared" si="9"/>
        <v>20000</v>
      </c>
      <c r="AG9" s="19">
        <f t="shared" si="10"/>
        <v>48000</v>
      </c>
    </row>
    <row r="10" spans="1:33" x14ac:dyDescent="0.25">
      <c r="A10" s="4">
        <v>5</v>
      </c>
      <c r="B10" s="4" t="s">
        <v>71</v>
      </c>
      <c r="C10" s="4" t="s">
        <v>76</v>
      </c>
      <c r="D10" s="16">
        <v>35000000</v>
      </c>
      <c r="E10" s="16">
        <v>9000000</v>
      </c>
      <c r="F10" s="16">
        <f t="shared" si="0"/>
        <v>44000000</v>
      </c>
      <c r="G10" s="4">
        <v>5</v>
      </c>
      <c r="H10" s="4">
        <v>5</v>
      </c>
      <c r="I10" s="4">
        <v>82</v>
      </c>
      <c r="J10" s="4">
        <v>68</v>
      </c>
      <c r="K10" s="4">
        <v>0</v>
      </c>
      <c r="L10" s="4">
        <f t="shared" si="1"/>
        <v>150</v>
      </c>
      <c r="M10" s="17">
        <f t="shared" si="2"/>
        <v>7000000</v>
      </c>
      <c r="N10" s="17">
        <f t="shared" si="2"/>
        <v>1800000</v>
      </c>
      <c r="O10" s="17">
        <f t="shared" si="3"/>
        <v>8800000</v>
      </c>
      <c r="P10" s="17">
        <f t="shared" si="4"/>
        <v>46666.666666666664</v>
      </c>
      <c r="Q10" s="17">
        <f t="shared" si="5"/>
        <v>12000</v>
      </c>
      <c r="R10" s="17">
        <f t="shared" si="11"/>
        <v>58666.666666666664</v>
      </c>
      <c r="T10" s="4">
        <v>5</v>
      </c>
      <c r="U10" s="4" t="s">
        <v>71</v>
      </c>
      <c r="V10" s="4" t="s">
        <v>76</v>
      </c>
      <c r="W10" s="16">
        <v>3500000</v>
      </c>
      <c r="X10" s="16">
        <v>2500000</v>
      </c>
      <c r="Y10" s="4">
        <v>1</v>
      </c>
      <c r="Z10" s="4">
        <v>1</v>
      </c>
      <c r="AA10" s="18">
        <f t="shared" si="6"/>
        <v>3500000</v>
      </c>
      <c r="AB10" s="18">
        <f t="shared" si="6"/>
        <v>2500000</v>
      </c>
      <c r="AC10" s="18">
        <f t="shared" si="7"/>
        <v>6000000</v>
      </c>
      <c r="AD10" s="4">
        <v>150</v>
      </c>
      <c r="AE10" s="19">
        <f t="shared" si="8"/>
        <v>23333.333333333332</v>
      </c>
      <c r="AF10" s="19">
        <f t="shared" si="9"/>
        <v>16666.666666666668</v>
      </c>
      <c r="AG10" s="19">
        <f t="shared" si="10"/>
        <v>40000</v>
      </c>
    </row>
    <row r="11" spans="1:33" x14ac:dyDescent="0.25">
      <c r="A11" s="4">
        <v>6</v>
      </c>
      <c r="B11" s="4" t="s">
        <v>71</v>
      </c>
      <c r="C11" s="4" t="s">
        <v>77</v>
      </c>
      <c r="D11" s="16">
        <v>60000000</v>
      </c>
      <c r="E11" s="16">
        <v>12000000</v>
      </c>
      <c r="F11" s="16">
        <f t="shared" si="0"/>
        <v>72000000</v>
      </c>
      <c r="G11" s="4">
        <v>5</v>
      </c>
      <c r="H11" s="4">
        <v>5</v>
      </c>
      <c r="I11" s="4">
        <v>82</v>
      </c>
      <c r="J11" s="4">
        <v>68</v>
      </c>
      <c r="K11" s="4">
        <v>0</v>
      </c>
      <c r="L11" s="4">
        <f t="shared" si="1"/>
        <v>150</v>
      </c>
      <c r="M11" s="17">
        <f t="shared" si="2"/>
        <v>12000000</v>
      </c>
      <c r="N11" s="17">
        <f t="shared" si="2"/>
        <v>2400000</v>
      </c>
      <c r="O11" s="17">
        <f t="shared" si="3"/>
        <v>14400000</v>
      </c>
      <c r="P11" s="17">
        <f t="shared" si="4"/>
        <v>80000</v>
      </c>
      <c r="Q11" s="17">
        <f t="shared" si="5"/>
        <v>16000</v>
      </c>
      <c r="R11" s="17">
        <f t="shared" si="11"/>
        <v>96000</v>
      </c>
      <c r="T11" s="4">
        <v>6</v>
      </c>
      <c r="U11" s="4" t="s">
        <v>71</v>
      </c>
      <c r="V11" s="4" t="s">
        <v>77</v>
      </c>
      <c r="W11" s="16">
        <v>3500000</v>
      </c>
      <c r="X11" s="16">
        <v>2500000</v>
      </c>
      <c r="Y11" s="4">
        <v>1</v>
      </c>
      <c r="Z11" s="4">
        <v>1</v>
      </c>
      <c r="AA11" s="18">
        <f t="shared" si="6"/>
        <v>3500000</v>
      </c>
      <c r="AB11" s="18">
        <f t="shared" si="6"/>
        <v>2500000</v>
      </c>
      <c r="AC11" s="18">
        <f t="shared" si="7"/>
        <v>6000000</v>
      </c>
      <c r="AD11" s="4">
        <v>150</v>
      </c>
      <c r="AE11" s="19">
        <f t="shared" si="8"/>
        <v>23333.333333333332</v>
      </c>
      <c r="AF11" s="19">
        <f t="shared" si="9"/>
        <v>16666.666666666668</v>
      </c>
      <c r="AG11" s="19">
        <f t="shared" si="10"/>
        <v>40000</v>
      </c>
    </row>
    <row r="12" spans="1:33" x14ac:dyDescent="0.25">
      <c r="A12" s="4">
        <v>7</v>
      </c>
      <c r="B12" s="4" t="s">
        <v>71</v>
      </c>
      <c r="C12" s="4" t="s">
        <v>78</v>
      </c>
      <c r="D12" s="16">
        <v>40000000</v>
      </c>
      <c r="E12" s="16">
        <v>8000000</v>
      </c>
      <c r="F12" s="16">
        <f t="shared" si="0"/>
        <v>48000000</v>
      </c>
      <c r="G12" s="4">
        <v>5</v>
      </c>
      <c r="H12" s="4">
        <v>5</v>
      </c>
      <c r="I12" s="4">
        <v>82</v>
      </c>
      <c r="J12" s="4">
        <v>68</v>
      </c>
      <c r="K12" s="4">
        <v>0</v>
      </c>
      <c r="L12" s="4">
        <f t="shared" si="1"/>
        <v>150</v>
      </c>
      <c r="M12" s="17">
        <f t="shared" si="2"/>
        <v>8000000</v>
      </c>
      <c r="N12" s="17">
        <f t="shared" si="2"/>
        <v>1600000</v>
      </c>
      <c r="O12" s="17">
        <f t="shared" si="3"/>
        <v>9600000</v>
      </c>
      <c r="P12" s="17">
        <f t="shared" si="4"/>
        <v>53333.333333333336</v>
      </c>
      <c r="Q12" s="17">
        <f t="shared" si="5"/>
        <v>10666.666666666666</v>
      </c>
      <c r="R12" s="17">
        <f t="shared" si="11"/>
        <v>64000</v>
      </c>
      <c r="T12" s="4">
        <v>7</v>
      </c>
      <c r="U12" s="4" t="s">
        <v>71</v>
      </c>
      <c r="V12" s="4" t="s">
        <v>78</v>
      </c>
      <c r="W12" s="16">
        <v>3500000</v>
      </c>
      <c r="X12" s="16">
        <v>2500000</v>
      </c>
      <c r="Y12" s="4">
        <v>1</v>
      </c>
      <c r="Z12" s="4">
        <v>1</v>
      </c>
      <c r="AA12" s="18">
        <f t="shared" si="6"/>
        <v>3500000</v>
      </c>
      <c r="AB12" s="18">
        <f t="shared" si="6"/>
        <v>2500000</v>
      </c>
      <c r="AC12" s="18">
        <f t="shared" si="7"/>
        <v>6000000</v>
      </c>
      <c r="AD12" s="4">
        <v>150</v>
      </c>
      <c r="AE12" s="19">
        <f t="shared" si="8"/>
        <v>23333.333333333332</v>
      </c>
      <c r="AF12" s="19">
        <f t="shared" si="9"/>
        <v>16666.666666666668</v>
      </c>
      <c r="AG12" s="19">
        <f t="shared" si="10"/>
        <v>40000</v>
      </c>
    </row>
    <row r="13" spans="1:33" x14ac:dyDescent="0.25">
      <c r="A13" s="4">
        <v>8</v>
      </c>
      <c r="B13" s="4" t="s">
        <v>71</v>
      </c>
      <c r="C13" s="4" t="s">
        <v>79</v>
      </c>
      <c r="D13" s="16">
        <v>50000000</v>
      </c>
      <c r="E13" s="16">
        <v>11000000</v>
      </c>
      <c r="F13" s="16">
        <f t="shared" si="0"/>
        <v>61000000</v>
      </c>
      <c r="G13" s="4">
        <v>5</v>
      </c>
      <c r="H13" s="4">
        <v>5</v>
      </c>
      <c r="I13" s="4">
        <v>82</v>
      </c>
      <c r="J13" s="4">
        <v>68</v>
      </c>
      <c r="K13" s="4">
        <v>0</v>
      </c>
      <c r="L13" s="4">
        <f t="shared" si="1"/>
        <v>150</v>
      </c>
      <c r="M13" s="17">
        <f t="shared" si="2"/>
        <v>10000000</v>
      </c>
      <c r="N13" s="17">
        <f t="shared" si="2"/>
        <v>2200000</v>
      </c>
      <c r="O13" s="17">
        <f t="shared" si="3"/>
        <v>12200000</v>
      </c>
      <c r="P13" s="17">
        <f t="shared" si="4"/>
        <v>66666.666666666672</v>
      </c>
      <c r="Q13" s="17">
        <f t="shared" si="5"/>
        <v>14666.666666666666</v>
      </c>
      <c r="R13" s="17">
        <f t="shared" si="11"/>
        <v>81333.333333333343</v>
      </c>
      <c r="T13" s="4">
        <v>8</v>
      </c>
      <c r="U13" s="4" t="s">
        <v>71</v>
      </c>
      <c r="V13" s="4" t="s">
        <v>79</v>
      </c>
      <c r="W13" s="16">
        <v>3500000</v>
      </c>
      <c r="X13" s="16">
        <v>2500000</v>
      </c>
      <c r="Y13" s="4">
        <v>1</v>
      </c>
      <c r="Z13" s="4">
        <v>1</v>
      </c>
      <c r="AA13" s="18">
        <f t="shared" si="6"/>
        <v>3500000</v>
      </c>
      <c r="AB13" s="18">
        <f t="shared" si="6"/>
        <v>2500000</v>
      </c>
      <c r="AC13" s="18">
        <f t="shared" si="7"/>
        <v>6000000</v>
      </c>
      <c r="AD13" s="4">
        <v>150</v>
      </c>
      <c r="AE13" s="19">
        <f t="shared" si="8"/>
        <v>23333.333333333332</v>
      </c>
      <c r="AF13" s="19">
        <f t="shared" si="9"/>
        <v>16666.666666666668</v>
      </c>
      <c r="AG13" s="19">
        <f t="shared" si="10"/>
        <v>40000</v>
      </c>
    </row>
    <row r="14" spans="1:33" x14ac:dyDescent="0.25">
      <c r="A14" s="4">
        <v>9</v>
      </c>
      <c r="B14" s="4" t="s">
        <v>71</v>
      </c>
      <c r="C14" s="4" t="s">
        <v>80</v>
      </c>
      <c r="D14" s="16">
        <v>40000000</v>
      </c>
      <c r="E14" s="16">
        <v>9000000</v>
      </c>
      <c r="F14" s="16">
        <f t="shared" si="0"/>
        <v>49000000</v>
      </c>
      <c r="G14" s="4">
        <v>5</v>
      </c>
      <c r="H14" s="4">
        <v>5</v>
      </c>
      <c r="I14" s="4">
        <v>82</v>
      </c>
      <c r="J14" s="4">
        <v>68</v>
      </c>
      <c r="K14" s="4">
        <v>0</v>
      </c>
      <c r="L14" s="4">
        <f t="shared" si="1"/>
        <v>150</v>
      </c>
      <c r="M14" s="17">
        <f t="shared" si="2"/>
        <v>8000000</v>
      </c>
      <c r="N14" s="17">
        <f t="shared" si="2"/>
        <v>1800000</v>
      </c>
      <c r="O14" s="17">
        <f t="shared" si="3"/>
        <v>9800000</v>
      </c>
      <c r="P14" s="17">
        <f t="shared" si="4"/>
        <v>53333.333333333336</v>
      </c>
      <c r="Q14" s="17">
        <f t="shared" si="5"/>
        <v>12000</v>
      </c>
      <c r="R14" s="17">
        <f t="shared" si="11"/>
        <v>65333.333333333336</v>
      </c>
      <c r="T14" s="4">
        <v>9</v>
      </c>
      <c r="U14" s="4" t="s">
        <v>71</v>
      </c>
      <c r="V14" s="4" t="s">
        <v>80</v>
      </c>
      <c r="W14" s="16">
        <v>3500000</v>
      </c>
      <c r="X14" s="16">
        <v>2500000</v>
      </c>
      <c r="Y14" s="4">
        <v>1</v>
      </c>
      <c r="Z14" s="4">
        <v>1</v>
      </c>
      <c r="AA14" s="18">
        <f t="shared" si="6"/>
        <v>3500000</v>
      </c>
      <c r="AB14" s="18">
        <f t="shared" si="6"/>
        <v>2500000</v>
      </c>
      <c r="AC14" s="18">
        <f t="shared" si="7"/>
        <v>6000000</v>
      </c>
      <c r="AD14" s="4">
        <v>150</v>
      </c>
      <c r="AE14" s="19">
        <f t="shared" si="8"/>
        <v>23333.333333333332</v>
      </c>
      <c r="AF14" s="19">
        <f t="shared" si="9"/>
        <v>16666.666666666668</v>
      </c>
      <c r="AG14" s="19">
        <f t="shared" si="10"/>
        <v>40000</v>
      </c>
    </row>
    <row r="15" spans="1:33" x14ac:dyDescent="0.25">
      <c r="A15" s="4">
        <v>10</v>
      </c>
      <c r="B15" s="4" t="s">
        <v>71</v>
      </c>
      <c r="C15" s="4" t="s">
        <v>81</v>
      </c>
      <c r="D15" s="16">
        <v>52000000</v>
      </c>
      <c r="E15" s="16">
        <v>9000000</v>
      </c>
      <c r="F15" s="16">
        <f t="shared" si="0"/>
        <v>61000000</v>
      </c>
      <c r="G15" s="4">
        <v>5</v>
      </c>
      <c r="H15" s="4">
        <v>5</v>
      </c>
      <c r="I15" s="4">
        <v>82</v>
      </c>
      <c r="J15" s="4">
        <v>68</v>
      </c>
      <c r="K15" s="4">
        <v>0</v>
      </c>
      <c r="L15" s="4">
        <f t="shared" si="1"/>
        <v>150</v>
      </c>
      <c r="M15" s="17">
        <f t="shared" si="2"/>
        <v>10400000</v>
      </c>
      <c r="N15" s="17">
        <f t="shared" si="2"/>
        <v>1800000</v>
      </c>
      <c r="O15" s="20">
        <f t="shared" si="3"/>
        <v>12200000</v>
      </c>
      <c r="P15" s="17">
        <f t="shared" si="4"/>
        <v>69333.333333333328</v>
      </c>
      <c r="Q15" s="17">
        <f t="shared" si="5"/>
        <v>12000</v>
      </c>
      <c r="R15" s="17">
        <f t="shared" si="11"/>
        <v>81333.333333333328</v>
      </c>
      <c r="T15" s="4">
        <v>10</v>
      </c>
      <c r="U15" s="4" t="s">
        <v>71</v>
      </c>
      <c r="V15" s="4" t="s">
        <v>81</v>
      </c>
      <c r="W15" s="16">
        <v>3500000</v>
      </c>
      <c r="X15" s="16">
        <v>2500000</v>
      </c>
      <c r="Y15" s="4">
        <v>1</v>
      </c>
      <c r="Z15" s="4">
        <v>1</v>
      </c>
      <c r="AA15" s="18">
        <f t="shared" si="6"/>
        <v>3500000</v>
      </c>
      <c r="AB15" s="18">
        <f t="shared" si="6"/>
        <v>2500000</v>
      </c>
      <c r="AC15" s="18">
        <f t="shared" si="7"/>
        <v>6000000</v>
      </c>
      <c r="AD15" s="4">
        <v>150</v>
      </c>
      <c r="AE15" s="19">
        <f t="shared" si="8"/>
        <v>23333.333333333332</v>
      </c>
      <c r="AF15" s="19">
        <f t="shared" si="9"/>
        <v>16666.666666666668</v>
      </c>
      <c r="AG15" s="19">
        <f t="shared" si="10"/>
        <v>40000</v>
      </c>
    </row>
    <row r="16" spans="1:33" x14ac:dyDescent="0.25">
      <c r="A16" s="21">
        <v>11</v>
      </c>
      <c r="B16" s="4" t="s">
        <v>82</v>
      </c>
      <c r="C16" s="4" t="s">
        <v>83</v>
      </c>
      <c r="D16" s="16">
        <v>120000000</v>
      </c>
      <c r="E16" s="16">
        <v>35000000</v>
      </c>
      <c r="F16" s="16">
        <f t="shared" si="0"/>
        <v>155000000</v>
      </c>
      <c r="G16" s="4">
        <v>5</v>
      </c>
      <c r="H16" s="4">
        <v>5</v>
      </c>
      <c r="I16" s="4">
        <v>90</v>
      </c>
      <c r="J16" s="4">
        <v>89</v>
      </c>
      <c r="K16" s="4">
        <v>0</v>
      </c>
      <c r="L16" s="4">
        <f t="shared" si="1"/>
        <v>179</v>
      </c>
      <c r="M16" s="17">
        <f>D16/G16</f>
        <v>24000000</v>
      </c>
      <c r="N16" s="17">
        <f t="shared" si="2"/>
        <v>7000000</v>
      </c>
      <c r="O16" s="17">
        <f t="shared" si="3"/>
        <v>31000000</v>
      </c>
      <c r="P16" s="17">
        <f t="shared" si="4"/>
        <v>134078.21229050279</v>
      </c>
      <c r="Q16" s="17">
        <f t="shared" si="5"/>
        <v>39106.145251396651</v>
      </c>
      <c r="R16" s="17">
        <f t="shared" si="11"/>
        <v>173184.35754189943</v>
      </c>
      <c r="T16" s="21">
        <v>11</v>
      </c>
      <c r="U16" s="4" t="s">
        <v>82</v>
      </c>
      <c r="V16" s="4" t="s">
        <v>83</v>
      </c>
      <c r="W16" s="16">
        <v>4100000</v>
      </c>
      <c r="X16" s="16">
        <v>2800000</v>
      </c>
      <c r="Y16" s="4">
        <v>1</v>
      </c>
      <c r="Z16" s="4">
        <v>1</v>
      </c>
      <c r="AA16" s="18">
        <f t="shared" si="6"/>
        <v>4100000</v>
      </c>
      <c r="AB16" s="18">
        <f t="shared" si="6"/>
        <v>2800000</v>
      </c>
      <c r="AC16" s="18">
        <f t="shared" si="7"/>
        <v>6900000</v>
      </c>
      <c r="AD16" s="4">
        <v>179</v>
      </c>
      <c r="AE16" s="19">
        <f t="shared" si="8"/>
        <v>22905.027932960893</v>
      </c>
      <c r="AF16" s="19">
        <f t="shared" si="9"/>
        <v>15642.458100558659</v>
      </c>
      <c r="AG16" s="19">
        <f t="shared" si="10"/>
        <v>38547.486033519555</v>
      </c>
    </row>
    <row r="17" spans="1:33" x14ac:dyDescent="0.25">
      <c r="A17" s="4">
        <v>12</v>
      </c>
      <c r="B17" s="4" t="s">
        <v>82</v>
      </c>
      <c r="C17" s="4" t="s">
        <v>84</v>
      </c>
      <c r="D17" s="16">
        <v>50000000</v>
      </c>
      <c r="E17" s="16">
        <v>27000000</v>
      </c>
      <c r="F17" s="16">
        <f t="shared" si="0"/>
        <v>77000000</v>
      </c>
      <c r="G17" s="4">
        <v>5</v>
      </c>
      <c r="H17" s="4">
        <v>5</v>
      </c>
      <c r="I17" s="4">
        <v>90</v>
      </c>
      <c r="J17" s="4">
        <v>89</v>
      </c>
      <c r="K17" s="4">
        <v>0</v>
      </c>
      <c r="L17" s="4">
        <f t="shared" si="1"/>
        <v>179</v>
      </c>
      <c r="M17" s="17">
        <f>D17/G17</f>
        <v>10000000</v>
      </c>
      <c r="N17" s="17">
        <f t="shared" si="2"/>
        <v>5400000</v>
      </c>
      <c r="O17" s="17">
        <f t="shared" si="3"/>
        <v>15400000</v>
      </c>
      <c r="P17" s="17">
        <f t="shared" si="4"/>
        <v>55865.9217877095</v>
      </c>
      <c r="Q17" s="17">
        <f t="shared" si="5"/>
        <v>30167.597765363127</v>
      </c>
      <c r="R17" s="17">
        <f t="shared" si="11"/>
        <v>86033.519553072634</v>
      </c>
      <c r="T17" s="4">
        <v>12</v>
      </c>
      <c r="U17" s="4" t="s">
        <v>82</v>
      </c>
      <c r="V17" s="4" t="s">
        <v>84</v>
      </c>
      <c r="W17" s="16">
        <v>4100000</v>
      </c>
      <c r="X17" s="16">
        <v>2800000</v>
      </c>
      <c r="Y17" s="4">
        <v>1</v>
      </c>
      <c r="Z17" s="4">
        <v>1</v>
      </c>
      <c r="AA17" s="18">
        <f>W17/Y17</f>
        <v>4100000</v>
      </c>
      <c r="AB17" s="18">
        <f t="shared" si="6"/>
        <v>2800000</v>
      </c>
      <c r="AC17" s="18">
        <f t="shared" si="7"/>
        <v>6900000</v>
      </c>
      <c r="AD17" s="4">
        <v>179</v>
      </c>
      <c r="AE17" s="19">
        <f t="shared" si="8"/>
        <v>22905.027932960893</v>
      </c>
      <c r="AF17" s="19">
        <f t="shared" si="9"/>
        <v>15642.458100558659</v>
      </c>
      <c r="AG17" s="19">
        <f t="shared" si="10"/>
        <v>38547.486033519555</v>
      </c>
    </row>
    <row r="18" spans="1:33" x14ac:dyDescent="0.25">
      <c r="A18" s="4">
        <v>13</v>
      </c>
      <c r="B18" s="4" t="s">
        <v>82</v>
      </c>
      <c r="C18" s="4" t="s">
        <v>85</v>
      </c>
      <c r="D18" s="16">
        <v>55000000</v>
      </c>
      <c r="E18" s="16">
        <v>30000000</v>
      </c>
      <c r="F18" s="16">
        <f t="shared" si="0"/>
        <v>85000000</v>
      </c>
      <c r="G18" s="4">
        <v>5</v>
      </c>
      <c r="H18" s="4">
        <v>5</v>
      </c>
      <c r="I18" s="4">
        <v>90</v>
      </c>
      <c r="J18" s="4">
        <v>89</v>
      </c>
      <c r="K18" s="4">
        <v>0</v>
      </c>
      <c r="L18" s="4">
        <f t="shared" si="1"/>
        <v>179</v>
      </c>
      <c r="M18" s="17">
        <f>D18/G18</f>
        <v>11000000</v>
      </c>
      <c r="N18" s="17">
        <f t="shared" si="2"/>
        <v>6000000</v>
      </c>
      <c r="O18" s="17">
        <f t="shared" si="3"/>
        <v>17000000</v>
      </c>
      <c r="P18" s="17">
        <f t="shared" si="4"/>
        <v>61452.513966480445</v>
      </c>
      <c r="Q18" s="17">
        <f t="shared" si="5"/>
        <v>33519.553072625698</v>
      </c>
      <c r="R18" s="17">
        <f t="shared" si="11"/>
        <v>94972.067039106143</v>
      </c>
      <c r="T18" s="4">
        <v>13</v>
      </c>
      <c r="U18" s="4" t="s">
        <v>82</v>
      </c>
      <c r="V18" s="4" t="s">
        <v>85</v>
      </c>
      <c r="W18" s="16">
        <v>4100000</v>
      </c>
      <c r="X18" s="16">
        <v>2800000</v>
      </c>
      <c r="Y18" s="4">
        <v>1</v>
      </c>
      <c r="Z18" s="4">
        <v>1</v>
      </c>
      <c r="AA18" s="18">
        <f t="shared" si="6"/>
        <v>4100000</v>
      </c>
      <c r="AB18" s="18">
        <f t="shared" si="6"/>
        <v>2800000</v>
      </c>
      <c r="AC18" s="18">
        <f t="shared" si="7"/>
        <v>6900000</v>
      </c>
      <c r="AD18" s="4">
        <v>179</v>
      </c>
      <c r="AE18" s="19">
        <f t="shared" si="8"/>
        <v>22905.027932960893</v>
      </c>
      <c r="AF18" s="19">
        <f t="shared" si="9"/>
        <v>15642.458100558659</v>
      </c>
      <c r="AG18" s="19">
        <f t="shared" si="10"/>
        <v>38547.486033519555</v>
      </c>
    </row>
    <row r="19" spans="1:33" x14ac:dyDescent="0.25">
      <c r="A19" s="4">
        <v>14</v>
      </c>
      <c r="B19" s="4" t="s">
        <v>82</v>
      </c>
      <c r="C19" s="4" t="s">
        <v>86</v>
      </c>
      <c r="D19" s="16">
        <v>32500000</v>
      </c>
      <c r="E19" s="16">
        <v>7500000</v>
      </c>
      <c r="F19" s="16">
        <f t="shared" si="0"/>
        <v>40000000</v>
      </c>
      <c r="G19" s="4">
        <v>5</v>
      </c>
      <c r="H19" s="4">
        <v>5</v>
      </c>
      <c r="I19" s="4">
        <v>90</v>
      </c>
      <c r="J19" s="4">
        <v>89</v>
      </c>
      <c r="K19" s="4">
        <v>0</v>
      </c>
      <c r="L19" s="4">
        <f t="shared" si="1"/>
        <v>179</v>
      </c>
      <c r="M19" s="17">
        <f t="shared" ref="M19:N35" si="12">D19/G19</f>
        <v>6500000</v>
      </c>
      <c r="N19" s="17">
        <f t="shared" si="2"/>
        <v>1500000</v>
      </c>
      <c r="O19" s="17">
        <f t="shared" si="3"/>
        <v>8000000</v>
      </c>
      <c r="P19" s="17">
        <f t="shared" si="4"/>
        <v>36312.849162011174</v>
      </c>
      <c r="Q19" s="17">
        <f t="shared" si="5"/>
        <v>8379.8882681564246</v>
      </c>
      <c r="R19" s="17">
        <f t="shared" si="11"/>
        <v>44692.737430167603</v>
      </c>
      <c r="T19" s="4">
        <v>14</v>
      </c>
      <c r="U19" s="4" t="s">
        <v>82</v>
      </c>
      <c r="V19" s="4" t="s">
        <v>86</v>
      </c>
      <c r="W19" s="16">
        <v>4100000</v>
      </c>
      <c r="X19" s="16">
        <v>2800000</v>
      </c>
      <c r="Y19" s="4">
        <v>1</v>
      </c>
      <c r="Z19" s="4">
        <v>1</v>
      </c>
      <c r="AA19" s="18">
        <f t="shared" si="6"/>
        <v>4100000</v>
      </c>
      <c r="AB19" s="18">
        <f t="shared" si="6"/>
        <v>2800000</v>
      </c>
      <c r="AC19" s="18">
        <f t="shared" si="7"/>
        <v>6900000</v>
      </c>
      <c r="AD19" s="4">
        <v>179</v>
      </c>
      <c r="AE19" s="19">
        <f t="shared" si="8"/>
        <v>22905.027932960893</v>
      </c>
      <c r="AF19" s="19">
        <f t="shared" si="9"/>
        <v>15642.458100558659</v>
      </c>
      <c r="AG19" s="19">
        <f t="shared" si="10"/>
        <v>38547.486033519555</v>
      </c>
    </row>
    <row r="20" spans="1:33" x14ac:dyDescent="0.25">
      <c r="A20" s="4">
        <v>15</v>
      </c>
      <c r="B20" s="4" t="s">
        <v>82</v>
      </c>
      <c r="C20" s="4" t="s">
        <v>87</v>
      </c>
      <c r="D20" s="16">
        <v>35000000</v>
      </c>
      <c r="E20" s="16">
        <v>8000000</v>
      </c>
      <c r="F20" s="16">
        <f t="shared" si="0"/>
        <v>43000000</v>
      </c>
      <c r="G20" s="4">
        <v>5</v>
      </c>
      <c r="H20" s="4">
        <v>5</v>
      </c>
      <c r="I20" s="4">
        <v>90</v>
      </c>
      <c r="J20" s="4">
        <v>89</v>
      </c>
      <c r="K20" s="4">
        <v>0</v>
      </c>
      <c r="L20" s="4">
        <f t="shared" si="1"/>
        <v>179</v>
      </c>
      <c r="M20" s="17">
        <f t="shared" si="12"/>
        <v>7000000</v>
      </c>
      <c r="N20" s="17">
        <f t="shared" si="2"/>
        <v>1600000</v>
      </c>
      <c r="O20" s="17">
        <f t="shared" si="3"/>
        <v>8600000</v>
      </c>
      <c r="P20" s="17">
        <f t="shared" si="4"/>
        <v>39106.145251396651</v>
      </c>
      <c r="Q20" s="17">
        <f t="shared" si="5"/>
        <v>8938.5474860335198</v>
      </c>
      <c r="R20" s="17">
        <f t="shared" si="11"/>
        <v>48044.692737430174</v>
      </c>
      <c r="T20" s="4">
        <v>15</v>
      </c>
      <c r="U20" s="4" t="s">
        <v>82</v>
      </c>
      <c r="V20" s="4" t="s">
        <v>87</v>
      </c>
      <c r="W20" s="16">
        <v>4100000</v>
      </c>
      <c r="X20" s="16">
        <v>2800000</v>
      </c>
      <c r="Y20" s="4">
        <v>1</v>
      </c>
      <c r="Z20" s="4">
        <v>1</v>
      </c>
      <c r="AA20" s="18">
        <f t="shared" si="6"/>
        <v>4100000</v>
      </c>
      <c r="AB20" s="18">
        <f t="shared" si="6"/>
        <v>2800000</v>
      </c>
      <c r="AC20" s="18">
        <f t="shared" si="7"/>
        <v>6900000</v>
      </c>
      <c r="AD20" s="4">
        <v>179</v>
      </c>
      <c r="AE20" s="19">
        <f t="shared" si="8"/>
        <v>22905.027932960893</v>
      </c>
      <c r="AF20" s="19">
        <f t="shared" si="9"/>
        <v>15642.458100558659</v>
      </c>
      <c r="AG20" s="19">
        <f t="shared" si="10"/>
        <v>38547.486033519555</v>
      </c>
    </row>
    <row r="21" spans="1:33" x14ac:dyDescent="0.25">
      <c r="A21" s="4">
        <v>16</v>
      </c>
      <c r="B21" s="4" t="s">
        <v>82</v>
      </c>
      <c r="C21" s="4" t="s">
        <v>88</v>
      </c>
      <c r="D21" s="16">
        <v>65000000</v>
      </c>
      <c r="E21" s="16">
        <v>44000000</v>
      </c>
      <c r="F21" s="16">
        <f t="shared" si="0"/>
        <v>109000000</v>
      </c>
      <c r="G21" s="4">
        <v>5</v>
      </c>
      <c r="H21" s="4">
        <v>5</v>
      </c>
      <c r="I21" s="4">
        <v>90</v>
      </c>
      <c r="J21" s="4">
        <v>89</v>
      </c>
      <c r="K21" s="4">
        <v>0</v>
      </c>
      <c r="L21" s="4">
        <f t="shared" si="1"/>
        <v>179</v>
      </c>
      <c r="M21" s="17">
        <f t="shared" si="12"/>
        <v>13000000</v>
      </c>
      <c r="N21" s="17">
        <f t="shared" si="2"/>
        <v>8800000</v>
      </c>
      <c r="O21" s="17">
        <f t="shared" si="3"/>
        <v>21800000</v>
      </c>
      <c r="P21" s="17">
        <f t="shared" si="4"/>
        <v>72625.698324022349</v>
      </c>
      <c r="Q21" s="17">
        <f t="shared" si="5"/>
        <v>49162.011173184357</v>
      </c>
      <c r="R21" s="17">
        <f t="shared" si="11"/>
        <v>121787.7094972067</v>
      </c>
      <c r="T21" s="4">
        <v>16</v>
      </c>
      <c r="U21" s="4" t="s">
        <v>82</v>
      </c>
      <c r="V21" s="4" t="s">
        <v>88</v>
      </c>
      <c r="W21" s="16">
        <v>4100000</v>
      </c>
      <c r="X21" s="16">
        <v>2800000</v>
      </c>
      <c r="Y21" s="4">
        <v>1</v>
      </c>
      <c r="Z21" s="4">
        <v>1</v>
      </c>
      <c r="AA21" s="18">
        <f t="shared" si="6"/>
        <v>4100000</v>
      </c>
      <c r="AB21" s="18">
        <f t="shared" si="6"/>
        <v>2800000</v>
      </c>
      <c r="AC21" s="18">
        <f t="shared" si="7"/>
        <v>6900000</v>
      </c>
      <c r="AD21" s="4">
        <v>179</v>
      </c>
      <c r="AE21" s="19">
        <f t="shared" si="8"/>
        <v>22905.027932960893</v>
      </c>
      <c r="AF21" s="19">
        <f t="shared" si="9"/>
        <v>15642.458100558659</v>
      </c>
      <c r="AG21" s="19">
        <f t="shared" si="10"/>
        <v>38547.486033519555</v>
      </c>
    </row>
    <row r="22" spans="1:33" x14ac:dyDescent="0.25">
      <c r="A22" s="4">
        <v>17</v>
      </c>
      <c r="B22" s="4" t="s">
        <v>82</v>
      </c>
      <c r="C22" s="4" t="s">
        <v>89</v>
      </c>
      <c r="D22" s="16">
        <v>45000000</v>
      </c>
      <c r="E22" s="16">
        <v>9000000</v>
      </c>
      <c r="F22" s="16">
        <f t="shared" si="0"/>
        <v>54000000</v>
      </c>
      <c r="G22" s="4">
        <v>5</v>
      </c>
      <c r="H22" s="4">
        <v>5</v>
      </c>
      <c r="I22" s="4">
        <v>90</v>
      </c>
      <c r="J22" s="4">
        <v>89</v>
      </c>
      <c r="K22" s="4">
        <v>0</v>
      </c>
      <c r="L22" s="4">
        <f t="shared" si="1"/>
        <v>179</v>
      </c>
      <c r="M22" s="17">
        <f t="shared" si="12"/>
        <v>9000000</v>
      </c>
      <c r="N22" s="17">
        <f t="shared" si="2"/>
        <v>1800000</v>
      </c>
      <c r="O22" s="17">
        <f t="shared" si="3"/>
        <v>10800000</v>
      </c>
      <c r="P22" s="17">
        <f t="shared" si="4"/>
        <v>50279.329608938548</v>
      </c>
      <c r="Q22" s="17">
        <f t="shared" si="5"/>
        <v>10055.86592178771</v>
      </c>
      <c r="R22" s="17">
        <f t="shared" si="11"/>
        <v>60335.195530726254</v>
      </c>
      <c r="T22" s="4">
        <v>17</v>
      </c>
      <c r="U22" s="4" t="s">
        <v>82</v>
      </c>
      <c r="V22" s="4" t="s">
        <v>89</v>
      </c>
      <c r="W22" s="16">
        <v>4100000</v>
      </c>
      <c r="X22" s="16">
        <v>2800000</v>
      </c>
      <c r="Y22" s="4">
        <v>1</v>
      </c>
      <c r="Z22" s="4">
        <v>1</v>
      </c>
      <c r="AA22" s="18">
        <f t="shared" si="6"/>
        <v>4100000</v>
      </c>
      <c r="AB22" s="18">
        <f t="shared" si="6"/>
        <v>2800000</v>
      </c>
      <c r="AC22" s="18">
        <f t="shared" si="7"/>
        <v>6900000</v>
      </c>
      <c r="AD22" s="4">
        <v>179</v>
      </c>
      <c r="AE22" s="19">
        <f t="shared" si="8"/>
        <v>22905.027932960893</v>
      </c>
      <c r="AF22" s="19">
        <f t="shared" si="9"/>
        <v>15642.458100558659</v>
      </c>
      <c r="AG22" s="19">
        <f t="shared" si="10"/>
        <v>38547.486033519555</v>
      </c>
    </row>
    <row r="23" spans="1:33" x14ac:dyDescent="0.25">
      <c r="A23" s="4">
        <v>18</v>
      </c>
      <c r="B23" s="4" t="s">
        <v>82</v>
      </c>
      <c r="C23" s="4" t="s">
        <v>90</v>
      </c>
      <c r="D23" s="16">
        <v>40000000</v>
      </c>
      <c r="E23" s="16">
        <v>8000000</v>
      </c>
      <c r="F23" s="16">
        <f t="shared" si="0"/>
        <v>48000000</v>
      </c>
      <c r="G23" s="4">
        <v>5</v>
      </c>
      <c r="H23" s="4">
        <v>5</v>
      </c>
      <c r="I23" s="4">
        <v>90</v>
      </c>
      <c r="J23" s="4">
        <v>89</v>
      </c>
      <c r="K23" s="4">
        <v>0</v>
      </c>
      <c r="L23" s="4">
        <f t="shared" si="1"/>
        <v>179</v>
      </c>
      <c r="M23" s="17">
        <f t="shared" si="12"/>
        <v>8000000</v>
      </c>
      <c r="N23" s="17">
        <f t="shared" si="12"/>
        <v>1600000</v>
      </c>
      <c r="O23" s="17">
        <f t="shared" si="3"/>
        <v>9600000</v>
      </c>
      <c r="P23" s="17">
        <f t="shared" si="4"/>
        <v>44692.737430167595</v>
      </c>
      <c r="Q23" s="17">
        <f t="shared" si="5"/>
        <v>8938.5474860335198</v>
      </c>
      <c r="R23" s="17">
        <f t="shared" si="11"/>
        <v>53631.284916201112</v>
      </c>
      <c r="T23" s="4">
        <v>18</v>
      </c>
      <c r="U23" s="4" t="s">
        <v>82</v>
      </c>
      <c r="V23" s="4" t="s">
        <v>90</v>
      </c>
      <c r="W23" s="16">
        <v>4100000</v>
      </c>
      <c r="X23" s="16">
        <v>2800000</v>
      </c>
      <c r="Y23" s="4">
        <v>1</v>
      </c>
      <c r="Z23" s="4">
        <v>1</v>
      </c>
      <c r="AA23" s="18">
        <f t="shared" si="6"/>
        <v>4100000</v>
      </c>
      <c r="AB23" s="18">
        <f t="shared" si="6"/>
        <v>2800000</v>
      </c>
      <c r="AC23" s="18">
        <f t="shared" si="7"/>
        <v>6900000</v>
      </c>
      <c r="AD23" s="4">
        <v>179</v>
      </c>
      <c r="AE23" s="19">
        <f t="shared" si="8"/>
        <v>22905.027932960893</v>
      </c>
      <c r="AF23" s="19">
        <f t="shared" si="9"/>
        <v>15642.458100558659</v>
      </c>
      <c r="AG23" s="19">
        <f t="shared" si="10"/>
        <v>38547.486033519555</v>
      </c>
    </row>
    <row r="24" spans="1:33" x14ac:dyDescent="0.25">
      <c r="A24" s="4">
        <v>19</v>
      </c>
      <c r="B24" s="4" t="s">
        <v>82</v>
      </c>
      <c r="C24" s="4" t="s">
        <v>91</v>
      </c>
      <c r="D24" s="16">
        <v>50000000</v>
      </c>
      <c r="E24" s="16">
        <v>10000000</v>
      </c>
      <c r="F24" s="16">
        <f t="shared" si="0"/>
        <v>60000000</v>
      </c>
      <c r="G24" s="4">
        <v>5</v>
      </c>
      <c r="H24" s="4">
        <v>5</v>
      </c>
      <c r="I24" s="4">
        <v>90</v>
      </c>
      <c r="J24" s="4">
        <v>89</v>
      </c>
      <c r="K24" s="4">
        <v>0</v>
      </c>
      <c r="L24" s="4">
        <f t="shared" si="1"/>
        <v>179</v>
      </c>
      <c r="M24" s="17">
        <f t="shared" si="12"/>
        <v>10000000</v>
      </c>
      <c r="N24" s="17">
        <f t="shared" si="12"/>
        <v>2000000</v>
      </c>
      <c r="O24" s="17">
        <f t="shared" si="3"/>
        <v>12000000</v>
      </c>
      <c r="P24" s="17">
        <f t="shared" si="4"/>
        <v>55865.9217877095</v>
      </c>
      <c r="Q24" s="17">
        <f t="shared" si="5"/>
        <v>11173.184357541899</v>
      </c>
      <c r="R24" s="17">
        <f t="shared" si="11"/>
        <v>67039.106145251397</v>
      </c>
      <c r="T24" s="4">
        <v>19</v>
      </c>
      <c r="U24" s="4" t="s">
        <v>82</v>
      </c>
      <c r="V24" s="4" t="s">
        <v>91</v>
      </c>
      <c r="W24" s="16">
        <v>4100000</v>
      </c>
      <c r="X24" s="16">
        <v>2800000</v>
      </c>
      <c r="Y24" s="4">
        <v>1</v>
      </c>
      <c r="Z24" s="4">
        <v>1</v>
      </c>
      <c r="AA24" s="18">
        <f t="shared" si="6"/>
        <v>4100000</v>
      </c>
      <c r="AB24" s="18">
        <f t="shared" si="6"/>
        <v>2800000</v>
      </c>
      <c r="AC24" s="18">
        <f t="shared" si="7"/>
        <v>6900000</v>
      </c>
      <c r="AD24" s="4">
        <v>179</v>
      </c>
      <c r="AE24" s="19">
        <f t="shared" si="8"/>
        <v>22905.027932960893</v>
      </c>
      <c r="AF24" s="19">
        <f t="shared" si="9"/>
        <v>15642.458100558659</v>
      </c>
      <c r="AG24" s="19">
        <f t="shared" si="10"/>
        <v>38547.486033519555</v>
      </c>
    </row>
    <row r="25" spans="1:33" x14ac:dyDescent="0.25">
      <c r="A25" s="4">
        <v>20</v>
      </c>
      <c r="B25" s="4" t="s">
        <v>82</v>
      </c>
      <c r="C25" s="4" t="s">
        <v>92</v>
      </c>
      <c r="D25" s="16">
        <v>85000000</v>
      </c>
      <c r="E25" s="16">
        <v>23000000</v>
      </c>
      <c r="F25" s="16">
        <f t="shared" si="0"/>
        <v>108000000</v>
      </c>
      <c r="G25" s="4">
        <v>5</v>
      </c>
      <c r="H25" s="4">
        <v>5</v>
      </c>
      <c r="I25" s="4">
        <v>90</v>
      </c>
      <c r="J25" s="4">
        <v>89</v>
      </c>
      <c r="K25" s="4">
        <v>0</v>
      </c>
      <c r="L25" s="4">
        <f t="shared" si="1"/>
        <v>179</v>
      </c>
      <c r="M25" s="17">
        <f t="shared" si="12"/>
        <v>17000000</v>
      </c>
      <c r="N25" s="17">
        <f t="shared" si="12"/>
        <v>4600000</v>
      </c>
      <c r="O25" s="17">
        <f t="shared" si="3"/>
        <v>21600000</v>
      </c>
      <c r="P25" s="17">
        <f t="shared" si="4"/>
        <v>94972.067039106143</v>
      </c>
      <c r="Q25" s="17">
        <f t="shared" si="5"/>
        <v>25698.324022346369</v>
      </c>
      <c r="R25" s="17">
        <f t="shared" si="11"/>
        <v>120670.39106145251</v>
      </c>
      <c r="T25" s="4">
        <v>20</v>
      </c>
      <c r="U25" s="4" t="s">
        <v>82</v>
      </c>
      <c r="V25" s="4" t="s">
        <v>92</v>
      </c>
      <c r="W25" s="16">
        <v>4100000</v>
      </c>
      <c r="X25" s="16">
        <v>2800000</v>
      </c>
      <c r="Y25" s="4">
        <v>1</v>
      </c>
      <c r="Z25" s="4">
        <v>1</v>
      </c>
      <c r="AA25" s="18">
        <f t="shared" si="6"/>
        <v>4100000</v>
      </c>
      <c r="AB25" s="18">
        <f t="shared" si="6"/>
        <v>2800000</v>
      </c>
      <c r="AC25" s="18">
        <f t="shared" si="7"/>
        <v>6900000</v>
      </c>
      <c r="AD25" s="4">
        <v>179</v>
      </c>
      <c r="AE25" s="19">
        <f t="shared" si="8"/>
        <v>22905.027932960893</v>
      </c>
      <c r="AF25" s="19">
        <f t="shared" si="9"/>
        <v>15642.458100558659</v>
      </c>
      <c r="AG25" s="19">
        <f t="shared" si="10"/>
        <v>38547.486033519555</v>
      </c>
    </row>
    <row r="26" spans="1:33" x14ac:dyDescent="0.25">
      <c r="A26" s="4">
        <v>21</v>
      </c>
      <c r="B26" s="4" t="s">
        <v>93</v>
      </c>
      <c r="C26" s="4" t="s">
        <v>94</v>
      </c>
      <c r="D26" s="16">
        <v>60000000</v>
      </c>
      <c r="E26" s="16">
        <v>9000000</v>
      </c>
      <c r="F26" s="16">
        <f t="shared" si="0"/>
        <v>69000000</v>
      </c>
      <c r="G26" s="4">
        <v>5</v>
      </c>
      <c r="H26" s="4">
        <v>5</v>
      </c>
      <c r="I26" s="4">
        <v>85</v>
      </c>
      <c r="J26" s="4">
        <v>75</v>
      </c>
      <c r="K26" s="4">
        <v>0</v>
      </c>
      <c r="L26" s="4">
        <f t="shared" si="1"/>
        <v>160</v>
      </c>
      <c r="M26" s="17">
        <f t="shared" si="12"/>
        <v>12000000</v>
      </c>
      <c r="N26" s="17">
        <f t="shared" si="12"/>
        <v>1800000</v>
      </c>
      <c r="O26" s="17">
        <f t="shared" si="3"/>
        <v>13800000</v>
      </c>
      <c r="P26" s="17">
        <f t="shared" si="4"/>
        <v>75000</v>
      </c>
      <c r="Q26" s="17">
        <f t="shared" si="5"/>
        <v>11250</v>
      </c>
      <c r="R26" s="17">
        <f t="shared" si="11"/>
        <v>86250</v>
      </c>
      <c r="T26" s="4">
        <v>21</v>
      </c>
      <c r="U26" s="4" t="s">
        <v>93</v>
      </c>
      <c r="V26" s="4" t="s">
        <v>94</v>
      </c>
      <c r="W26" s="16">
        <v>4500000</v>
      </c>
      <c r="X26" s="16">
        <v>3000000</v>
      </c>
      <c r="Y26" s="4">
        <v>1</v>
      </c>
      <c r="Z26" s="4">
        <v>1</v>
      </c>
      <c r="AA26" s="18">
        <f t="shared" si="6"/>
        <v>4500000</v>
      </c>
      <c r="AB26" s="18">
        <f t="shared" si="6"/>
        <v>3000000</v>
      </c>
      <c r="AC26" s="18">
        <f t="shared" si="7"/>
        <v>7500000</v>
      </c>
      <c r="AD26" s="4">
        <v>160</v>
      </c>
      <c r="AE26" s="19">
        <f t="shared" si="8"/>
        <v>28125</v>
      </c>
      <c r="AF26" s="19">
        <f t="shared" si="9"/>
        <v>18750</v>
      </c>
      <c r="AG26" s="19">
        <f t="shared" si="10"/>
        <v>46875</v>
      </c>
    </row>
    <row r="27" spans="1:33" x14ac:dyDescent="0.25">
      <c r="A27" s="4">
        <v>22</v>
      </c>
      <c r="B27" s="4" t="s">
        <v>93</v>
      </c>
      <c r="C27" s="4" t="s">
        <v>95</v>
      </c>
      <c r="D27" s="16">
        <v>75000000</v>
      </c>
      <c r="E27" s="16">
        <v>23000000</v>
      </c>
      <c r="F27" s="16">
        <f t="shared" si="0"/>
        <v>98000000</v>
      </c>
      <c r="G27" s="4">
        <v>5</v>
      </c>
      <c r="H27" s="4">
        <v>5</v>
      </c>
      <c r="I27" s="4">
        <v>85</v>
      </c>
      <c r="J27" s="4">
        <v>75</v>
      </c>
      <c r="K27" s="4">
        <v>0</v>
      </c>
      <c r="L27" s="4">
        <f t="shared" si="1"/>
        <v>160</v>
      </c>
      <c r="M27" s="17">
        <f t="shared" si="12"/>
        <v>15000000</v>
      </c>
      <c r="N27" s="17">
        <f t="shared" si="12"/>
        <v>4600000</v>
      </c>
      <c r="O27" s="17">
        <f t="shared" si="3"/>
        <v>19600000</v>
      </c>
      <c r="P27" s="17">
        <f t="shared" si="4"/>
        <v>93750</v>
      </c>
      <c r="Q27" s="17">
        <f t="shared" si="5"/>
        <v>28750</v>
      </c>
      <c r="R27" s="17">
        <f t="shared" si="11"/>
        <v>122500</v>
      </c>
      <c r="T27" s="4">
        <v>22</v>
      </c>
      <c r="U27" s="4" t="s">
        <v>93</v>
      </c>
      <c r="V27" s="4" t="s">
        <v>95</v>
      </c>
      <c r="W27" s="16">
        <v>4500000</v>
      </c>
      <c r="X27" s="16">
        <v>3000000</v>
      </c>
      <c r="Y27" s="4">
        <v>1</v>
      </c>
      <c r="Z27" s="4">
        <v>1</v>
      </c>
      <c r="AA27" s="18">
        <f t="shared" si="6"/>
        <v>4500000</v>
      </c>
      <c r="AB27" s="18">
        <f t="shared" si="6"/>
        <v>3000000</v>
      </c>
      <c r="AC27" s="18">
        <f t="shared" si="7"/>
        <v>7500000</v>
      </c>
      <c r="AD27" s="4">
        <v>160</v>
      </c>
      <c r="AE27" s="19">
        <f t="shared" si="8"/>
        <v>28125</v>
      </c>
      <c r="AF27" s="19">
        <f t="shared" si="9"/>
        <v>18750</v>
      </c>
      <c r="AG27" s="19">
        <f t="shared" si="10"/>
        <v>46875</v>
      </c>
    </row>
    <row r="28" spans="1:33" x14ac:dyDescent="0.25">
      <c r="A28" s="4">
        <v>23</v>
      </c>
      <c r="B28" s="4" t="s">
        <v>93</v>
      </c>
      <c r="C28" s="4" t="s">
        <v>96</v>
      </c>
      <c r="D28" s="16">
        <v>70000000</v>
      </c>
      <c r="E28" s="16">
        <v>20000000</v>
      </c>
      <c r="F28" s="16">
        <f t="shared" si="0"/>
        <v>90000000</v>
      </c>
      <c r="G28" s="4">
        <v>5</v>
      </c>
      <c r="H28" s="4">
        <v>5</v>
      </c>
      <c r="I28" s="4">
        <v>85</v>
      </c>
      <c r="J28" s="4">
        <v>75</v>
      </c>
      <c r="K28" s="4">
        <v>0</v>
      </c>
      <c r="L28" s="4">
        <f t="shared" si="1"/>
        <v>160</v>
      </c>
      <c r="M28" s="17">
        <f t="shared" si="12"/>
        <v>14000000</v>
      </c>
      <c r="N28" s="17">
        <f t="shared" si="12"/>
        <v>4000000</v>
      </c>
      <c r="O28" s="17">
        <f t="shared" si="3"/>
        <v>18000000</v>
      </c>
      <c r="P28" s="17">
        <f t="shared" si="4"/>
        <v>87500</v>
      </c>
      <c r="Q28" s="17">
        <f t="shared" si="5"/>
        <v>25000</v>
      </c>
      <c r="R28" s="17">
        <f t="shared" si="11"/>
        <v>112500</v>
      </c>
      <c r="T28" s="4">
        <v>23</v>
      </c>
      <c r="U28" s="4" t="s">
        <v>93</v>
      </c>
      <c r="V28" s="4" t="s">
        <v>96</v>
      </c>
      <c r="W28" s="16">
        <v>4500000</v>
      </c>
      <c r="X28" s="16">
        <v>3000000</v>
      </c>
      <c r="Y28" s="4">
        <v>1</v>
      </c>
      <c r="Z28" s="4">
        <v>1</v>
      </c>
      <c r="AA28" s="18">
        <f t="shared" si="6"/>
        <v>4500000</v>
      </c>
      <c r="AB28" s="18">
        <f t="shared" si="6"/>
        <v>3000000</v>
      </c>
      <c r="AC28" s="18">
        <f t="shared" si="7"/>
        <v>7500000</v>
      </c>
      <c r="AD28" s="4">
        <v>160</v>
      </c>
      <c r="AE28" s="19">
        <f t="shared" si="8"/>
        <v>28125</v>
      </c>
      <c r="AF28" s="19">
        <f t="shared" si="9"/>
        <v>18750</v>
      </c>
      <c r="AG28" s="19">
        <f t="shared" si="10"/>
        <v>46875</v>
      </c>
    </row>
    <row r="29" spans="1:33" x14ac:dyDescent="0.25">
      <c r="A29" s="4">
        <v>24</v>
      </c>
      <c r="B29" s="4" t="s">
        <v>93</v>
      </c>
      <c r="C29" s="4" t="s">
        <v>97</v>
      </c>
      <c r="D29" s="16">
        <v>80000000</v>
      </c>
      <c r="E29" s="16">
        <v>8000000</v>
      </c>
      <c r="F29" s="16">
        <f t="shared" si="0"/>
        <v>88000000</v>
      </c>
      <c r="G29" s="4">
        <v>5</v>
      </c>
      <c r="H29" s="4">
        <v>5</v>
      </c>
      <c r="I29" s="4">
        <v>85</v>
      </c>
      <c r="J29" s="4">
        <v>75</v>
      </c>
      <c r="K29" s="4">
        <v>0</v>
      </c>
      <c r="L29" s="4">
        <f t="shared" si="1"/>
        <v>160</v>
      </c>
      <c r="M29" s="17">
        <f t="shared" si="12"/>
        <v>16000000</v>
      </c>
      <c r="N29" s="17">
        <f t="shared" si="12"/>
        <v>1600000</v>
      </c>
      <c r="O29" s="17">
        <f t="shared" si="3"/>
        <v>17600000</v>
      </c>
      <c r="P29" s="17">
        <f t="shared" si="4"/>
        <v>100000</v>
      </c>
      <c r="Q29" s="17">
        <f t="shared" si="5"/>
        <v>10000</v>
      </c>
      <c r="R29" s="17">
        <f t="shared" si="11"/>
        <v>110000</v>
      </c>
      <c r="T29" s="4">
        <v>24</v>
      </c>
      <c r="U29" s="4" t="s">
        <v>93</v>
      </c>
      <c r="V29" s="4" t="s">
        <v>97</v>
      </c>
      <c r="W29" s="16">
        <v>4500000</v>
      </c>
      <c r="X29" s="16">
        <v>3000000</v>
      </c>
      <c r="Y29" s="4">
        <v>1</v>
      </c>
      <c r="Z29" s="4">
        <v>1</v>
      </c>
      <c r="AA29" s="18">
        <f t="shared" si="6"/>
        <v>4500000</v>
      </c>
      <c r="AB29" s="18">
        <f t="shared" si="6"/>
        <v>3000000</v>
      </c>
      <c r="AC29" s="18">
        <f t="shared" si="7"/>
        <v>7500000</v>
      </c>
      <c r="AD29" s="4">
        <v>160</v>
      </c>
      <c r="AE29" s="19">
        <f t="shared" si="8"/>
        <v>28125</v>
      </c>
      <c r="AF29" s="19">
        <f t="shared" si="9"/>
        <v>18750</v>
      </c>
      <c r="AG29" s="19">
        <f t="shared" si="10"/>
        <v>46875</v>
      </c>
    </row>
    <row r="30" spans="1:33" x14ac:dyDescent="0.25">
      <c r="A30" s="4">
        <v>25</v>
      </c>
      <c r="B30" s="4" t="s">
        <v>93</v>
      </c>
      <c r="C30" s="4" t="s">
        <v>98</v>
      </c>
      <c r="D30" s="16">
        <v>75000000</v>
      </c>
      <c r="E30" s="16">
        <v>17000000</v>
      </c>
      <c r="F30" s="16">
        <f t="shared" si="0"/>
        <v>92000000</v>
      </c>
      <c r="G30" s="4">
        <v>5</v>
      </c>
      <c r="H30" s="4">
        <v>5</v>
      </c>
      <c r="I30" s="4">
        <v>85</v>
      </c>
      <c r="J30" s="4">
        <v>75</v>
      </c>
      <c r="K30" s="4">
        <v>0</v>
      </c>
      <c r="L30" s="4">
        <f t="shared" si="1"/>
        <v>160</v>
      </c>
      <c r="M30" s="17">
        <f t="shared" si="12"/>
        <v>15000000</v>
      </c>
      <c r="N30" s="17">
        <f t="shared" si="12"/>
        <v>3400000</v>
      </c>
      <c r="O30" s="17">
        <f t="shared" si="3"/>
        <v>18400000</v>
      </c>
      <c r="P30" s="17">
        <f t="shared" si="4"/>
        <v>93750</v>
      </c>
      <c r="Q30" s="17">
        <f t="shared" si="5"/>
        <v>21250</v>
      </c>
      <c r="R30" s="17">
        <f t="shared" si="11"/>
        <v>115000</v>
      </c>
      <c r="T30" s="4">
        <v>25</v>
      </c>
      <c r="U30" s="4" t="s">
        <v>93</v>
      </c>
      <c r="V30" s="4" t="s">
        <v>98</v>
      </c>
      <c r="W30" s="16">
        <v>4500000</v>
      </c>
      <c r="X30" s="16">
        <v>3000000</v>
      </c>
      <c r="Y30" s="4">
        <v>1</v>
      </c>
      <c r="Z30" s="4">
        <v>1</v>
      </c>
      <c r="AA30" s="18">
        <f t="shared" si="6"/>
        <v>4500000</v>
      </c>
      <c r="AB30" s="18">
        <f t="shared" si="6"/>
        <v>3000000</v>
      </c>
      <c r="AC30" s="18">
        <f t="shared" si="7"/>
        <v>7500000</v>
      </c>
      <c r="AD30" s="4">
        <v>160</v>
      </c>
      <c r="AE30" s="19">
        <f t="shared" si="8"/>
        <v>28125</v>
      </c>
      <c r="AF30" s="19">
        <f t="shared" si="9"/>
        <v>18750</v>
      </c>
      <c r="AG30" s="19">
        <f t="shared" si="10"/>
        <v>46875</v>
      </c>
    </row>
    <row r="31" spans="1:33" x14ac:dyDescent="0.25">
      <c r="A31" s="4">
        <v>26</v>
      </c>
      <c r="B31" s="4" t="s">
        <v>93</v>
      </c>
      <c r="C31" s="4" t="s">
        <v>99</v>
      </c>
      <c r="D31" s="16">
        <v>35000000</v>
      </c>
      <c r="E31" s="16">
        <v>9000000</v>
      </c>
      <c r="F31" s="16">
        <f t="shared" si="0"/>
        <v>44000000</v>
      </c>
      <c r="G31" s="4">
        <v>5</v>
      </c>
      <c r="H31" s="4">
        <v>5</v>
      </c>
      <c r="I31" s="4">
        <v>85</v>
      </c>
      <c r="J31" s="4">
        <v>75</v>
      </c>
      <c r="K31" s="4">
        <v>0</v>
      </c>
      <c r="L31" s="4">
        <f t="shared" si="1"/>
        <v>160</v>
      </c>
      <c r="M31" s="17">
        <f t="shared" si="12"/>
        <v>7000000</v>
      </c>
      <c r="N31" s="17">
        <f t="shared" si="12"/>
        <v>1800000</v>
      </c>
      <c r="O31" s="17">
        <f t="shared" si="3"/>
        <v>8800000</v>
      </c>
      <c r="P31" s="17">
        <f t="shared" si="4"/>
        <v>43750</v>
      </c>
      <c r="Q31" s="17">
        <f t="shared" si="5"/>
        <v>11250</v>
      </c>
      <c r="R31" s="17">
        <f t="shared" si="11"/>
        <v>55000</v>
      </c>
      <c r="T31" s="4">
        <v>26</v>
      </c>
      <c r="U31" s="4" t="s">
        <v>93</v>
      </c>
      <c r="V31" s="4" t="s">
        <v>99</v>
      </c>
      <c r="W31" s="16">
        <v>4500000</v>
      </c>
      <c r="X31" s="16">
        <v>3000000</v>
      </c>
      <c r="Y31" s="4">
        <v>1</v>
      </c>
      <c r="Z31" s="4">
        <v>1</v>
      </c>
      <c r="AA31" s="18">
        <f t="shared" si="6"/>
        <v>4500000</v>
      </c>
      <c r="AB31" s="18">
        <f t="shared" si="6"/>
        <v>3000000</v>
      </c>
      <c r="AC31" s="18">
        <f t="shared" si="7"/>
        <v>7500000</v>
      </c>
      <c r="AD31" s="4">
        <v>160</v>
      </c>
      <c r="AE31" s="19">
        <f t="shared" si="8"/>
        <v>28125</v>
      </c>
      <c r="AF31" s="19">
        <f t="shared" si="9"/>
        <v>18750</v>
      </c>
      <c r="AG31" s="19">
        <f t="shared" si="10"/>
        <v>46875</v>
      </c>
    </row>
    <row r="32" spans="1:33" x14ac:dyDescent="0.25">
      <c r="A32" s="4">
        <v>27</v>
      </c>
      <c r="B32" s="4" t="s">
        <v>93</v>
      </c>
      <c r="C32" s="4" t="s">
        <v>100</v>
      </c>
      <c r="D32" s="16">
        <v>45000000</v>
      </c>
      <c r="E32" s="16">
        <v>9500000</v>
      </c>
      <c r="F32" s="16">
        <f t="shared" si="0"/>
        <v>54500000</v>
      </c>
      <c r="G32" s="4">
        <v>5</v>
      </c>
      <c r="H32" s="4">
        <v>5</v>
      </c>
      <c r="I32" s="4">
        <v>85</v>
      </c>
      <c r="J32" s="4">
        <v>75</v>
      </c>
      <c r="K32" s="4">
        <v>0</v>
      </c>
      <c r="L32" s="4">
        <f t="shared" si="1"/>
        <v>160</v>
      </c>
      <c r="M32" s="17">
        <f t="shared" si="12"/>
        <v>9000000</v>
      </c>
      <c r="N32" s="17">
        <f t="shared" si="12"/>
        <v>1900000</v>
      </c>
      <c r="O32" s="17">
        <f t="shared" si="3"/>
        <v>10900000</v>
      </c>
      <c r="P32" s="17">
        <f t="shared" si="4"/>
        <v>56250</v>
      </c>
      <c r="Q32" s="17">
        <f t="shared" si="5"/>
        <v>11875</v>
      </c>
      <c r="R32" s="17">
        <f t="shared" si="11"/>
        <v>68125</v>
      </c>
      <c r="T32" s="4">
        <v>27</v>
      </c>
      <c r="U32" s="4" t="s">
        <v>93</v>
      </c>
      <c r="V32" s="4" t="s">
        <v>100</v>
      </c>
      <c r="W32" s="16">
        <v>4500000</v>
      </c>
      <c r="X32" s="16">
        <v>3000000</v>
      </c>
      <c r="Y32" s="4">
        <v>1</v>
      </c>
      <c r="Z32" s="4">
        <v>1</v>
      </c>
      <c r="AA32" s="18">
        <f t="shared" si="6"/>
        <v>4500000</v>
      </c>
      <c r="AB32" s="18">
        <f t="shared" si="6"/>
        <v>3000000</v>
      </c>
      <c r="AC32" s="18">
        <f t="shared" si="7"/>
        <v>7500000</v>
      </c>
      <c r="AD32" s="4">
        <v>160</v>
      </c>
      <c r="AE32" s="19">
        <f t="shared" si="8"/>
        <v>28125</v>
      </c>
      <c r="AF32" s="19">
        <f t="shared" si="9"/>
        <v>18750</v>
      </c>
      <c r="AG32" s="19">
        <f t="shared" si="10"/>
        <v>46875</v>
      </c>
    </row>
    <row r="33" spans="1:33" x14ac:dyDescent="0.25">
      <c r="A33" s="4">
        <v>28</v>
      </c>
      <c r="B33" s="4" t="s">
        <v>93</v>
      </c>
      <c r="C33" s="4" t="s">
        <v>101</v>
      </c>
      <c r="D33" s="16">
        <v>50000000</v>
      </c>
      <c r="E33" s="16">
        <v>23000000</v>
      </c>
      <c r="F33" s="16">
        <f t="shared" si="0"/>
        <v>73000000</v>
      </c>
      <c r="G33" s="4">
        <v>5</v>
      </c>
      <c r="H33" s="4">
        <v>5</v>
      </c>
      <c r="I33" s="4">
        <v>85</v>
      </c>
      <c r="J33" s="4">
        <v>75</v>
      </c>
      <c r="K33" s="4">
        <v>0</v>
      </c>
      <c r="L33" s="4">
        <f t="shared" si="1"/>
        <v>160</v>
      </c>
      <c r="M33" s="17">
        <f t="shared" si="12"/>
        <v>10000000</v>
      </c>
      <c r="N33" s="17">
        <f t="shared" si="12"/>
        <v>4600000</v>
      </c>
      <c r="O33" s="17">
        <f t="shared" si="3"/>
        <v>14600000</v>
      </c>
      <c r="P33" s="17">
        <f t="shared" si="4"/>
        <v>62500</v>
      </c>
      <c r="Q33" s="17">
        <f t="shared" si="5"/>
        <v>28750</v>
      </c>
      <c r="R33" s="17">
        <f t="shared" si="11"/>
        <v>91250</v>
      </c>
      <c r="T33" s="4">
        <v>28</v>
      </c>
      <c r="U33" s="4" t="s">
        <v>93</v>
      </c>
      <c r="V33" s="4" t="s">
        <v>101</v>
      </c>
      <c r="W33" s="16">
        <v>4500000</v>
      </c>
      <c r="X33" s="16">
        <v>3000000</v>
      </c>
      <c r="Y33" s="4">
        <v>1</v>
      </c>
      <c r="Z33" s="4">
        <v>1</v>
      </c>
      <c r="AA33" s="18">
        <f t="shared" si="6"/>
        <v>4500000</v>
      </c>
      <c r="AB33" s="18">
        <f t="shared" si="6"/>
        <v>3000000</v>
      </c>
      <c r="AC33" s="18">
        <f t="shared" si="7"/>
        <v>7500000</v>
      </c>
      <c r="AD33" s="4">
        <v>160</v>
      </c>
      <c r="AE33" s="19">
        <f t="shared" si="8"/>
        <v>28125</v>
      </c>
      <c r="AF33" s="19">
        <f t="shared" si="9"/>
        <v>18750</v>
      </c>
      <c r="AG33" s="19">
        <f t="shared" si="10"/>
        <v>46875</v>
      </c>
    </row>
    <row r="34" spans="1:33" x14ac:dyDescent="0.25">
      <c r="A34" s="4">
        <v>29</v>
      </c>
      <c r="B34" s="4" t="s">
        <v>93</v>
      </c>
      <c r="C34" s="4" t="s">
        <v>102</v>
      </c>
      <c r="D34" s="16">
        <v>35000000</v>
      </c>
      <c r="E34" s="16">
        <v>8000000</v>
      </c>
      <c r="F34" s="16">
        <f t="shared" si="0"/>
        <v>43000000</v>
      </c>
      <c r="G34" s="4">
        <v>5</v>
      </c>
      <c r="H34" s="4">
        <v>5</v>
      </c>
      <c r="I34" s="4">
        <v>85</v>
      </c>
      <c r="J34" s="4">
        <v>75</v>
      </c>
      <c r="K34" s="4">
        <v>0</v>
      </c>
      <c r="L34" s="4">
        <f t="shared" si="1"/>
        <v>160</v>
      </c>
      <c r="M34" s="17">
        <f t="shared" si="12"/>
        <v>7000000</v>
      </c>
      <c r="N34" s="17">
        <f t="shared" si="12"/>
        <v>1600000</v>
      </c>
      <c r="O34" s="17">
        <f t="shared" si="3"/>
        <v>8600000</v>
      </c>
      <c r="P34" s="17">
        <f t="shared" si="4"/>
        <v>43750</v>
      </c>
      <c r="Q34" s="17">
        <f t="shared" si="5"/>
        <v>10000</v>
      </c>
      <c r="R34" s="17">
        <f t="shared" si="11"/>
        <v>53750</v>
      </c>
      <c r="T34" s="4">
        <v>29</v>
      </c>
      <c r="U34" s="4" t="s">
        <v>93</v>
      </c>
      <c r="V34" s="4" t="s">
        <v>102</v>
      </c>
      <c r="W34" s="16">
        <v>4500000</v>
      </c>
      <c r="X34" s="16">
        <v>3000000</v>
      </c>
      <c r="Y34" s="4">
        <v>1</v>
      </c>
      <c r="Z34" s="4">
        <v>1</v>
      </c>
      <c r="AA34" s="18">
        <f t="shared" si="6"/>
        <v>4500000</v>
      </c>
      <c r="AB34" s="18">
        <f t="shared" si="6"/>
        <v>3000000</v>
      </c>
      <c r="AC34" s="18">
        <f t="shared" si="7"/>
        <v>7500000</v>
      </c>
      <c r="AD34" s="4">
        <v>160</v>
      </c>
      <c r="AE34" s="19">
        <f t="shared" si="8"/>
        <v>28125</v>
      </c>
      <c r="AF34" s="19">
        <f t="shared" si="9"/>
        <v>18750</v>
      </c>
      <c r="AG34" s="19">
        <f t="shared" si="10"/>
        <v>46875</v>
      </c>
    </row>
    <row r="35" spans="1:33" x14ac:dyDescent="0.25">
      <c r="A35" s="4">
        <v>30</v>
      </c>
      <c r="B35" s="4" t="s">
        <v>93</v>
      </c>
      <c r="C35" s="4" t="s">
        <v>103</v>
      </c>
      <c r="D35" s="16">
        <v>80000000</v>
      </c>
      <c r="E35" s="16">
        <v>35000000</v>
      </c>
      <c r="F35" s="16">
        <f t="shared" si="0"/>
        <v>115000000</v>
      </c>
      <c r="G35" s="4">
        <v>5</v>
      </c>
      <c r="H35" s="4">
        <v>5</v>
      </c>
      <c r="I35" s="4">
        <v>85</v>
      </c>
      <c r="J35" s="4">
        <v>75</v>
      </c>
      <c r="K35" s="4">
        <v>0</v>
      </c>
      <c r="L35" s="4">
        <f t="shared" si="1"/>
        <v>160</v>
      </c>
      <c r="M35" s="17">
        <f t="shared" si="12"/>
        <v>16000000</v>
      </c>
      <c r="N35" s="17">
        <f t="shared" si="12"/>
        <v>7000000</v>
      </c>
      <c r="O35" s="17">
        <f t="shared" si="3"/>
        <v>23000000</v>
      </c>
      <c r="P35" s="17">
        <f t="shared" si="4"/>
        <v>100000</v>
      </c>
      <c r="Q35" s="17">
        <f t="shared" si="5"/>
        <v>43750</v>
      </c>
      <c r="R35" s="17">
        <f t="shared" si="11"/>
        <v>143750</v>
      </c>
      <c r="T35" s="4">
        <v>30</v>
      </c>
      <c r="U35" s="4" t="s">
        <v>93</v>
      </c>
      <c r="V35" s="4" t="s">
        <v>103</v>
      </c>
      <c r="W35" s="16">
        <v>4500000</v>
      </c>
      <c r="X35" s="16">
        <v>3000000</v>
      </c>
      <c r="Y35" s="4">
        <v>1</v>
      </c>
      <c r="Z35" s="4">
        <v>1</v>
      </c>
      <c r="AA35" s="18">
        <f t="shared" si="6"/>
        <v>4500000</v>
      </c>
      <c r="AB35" s="18">
        <f t="shared" si="6"/>
        <v>3000000</v>
      </c>
      <c r="AC35" s="18">
        <f t="shared" si="7"/>
        <v>7500000</v>
      </c>
      <c r="AD35" s="4">
        <v>160</v>
      </c>
      <c r="AE35" s="19">
        <f t="shared" si="8"/>
        <v>28125</v>
      </c>
      <c r="AF35" s="19">
        <f t="shared" si="9"/>
        <v>18750</v>
      </c>
      <c r="AG35" s="19">
        <f t="shared" si="10"/>
        <v>46875</v>
      </c>
    </row>
  </sheetData>
  <mergeCells count="20">
    <mergeCell ref="U4:U5"/>
    <mergeCell ref="A4:A5"/>
    <mergeCell ref="B4:B5"/>
    <mergeCell ref="C4:C5"/>
    <mergeCell ref="D4:E4"/>
    <mergeCell ref="F4:F5"/>
    <mergeCell ref="G4:H4"/>
    <mergeCell ref="I4:K4"/>
    <mergeCell ref="L4:L5"/>
    <mergeCell ref="O4:O5"/>
    <mergeCell ref="R4:R5"/>
    <mergeCell ref="T4:T5"/>
    <mergeCell ref="AE4:AF4"/>
    <mergeCell ref="AG4:AG5"/>
    <mergeCell ref="V4:V5"/>
    <mergeCell ref="W4:X4"/>
    <mergeCell ref="Y4:Z4"/>
    <mergeCell ref="AA4:AB4"/>
    <mergeCell ref="AC4:AC5"/>
    <mergeCell ref="AD4:A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1F4C-7B73-440D-A629-957EF1D80FA8}">
  <dimension ref="A4:I35"/>
  <sheetViews>
    <sheetView topLeftCell="D14" workbookViewId="0">
      <selection activeCell="B4" sqref="B4:I35"/>
    </sheetView>
  </sheetViews>
  <sheetFormatPr defaultRowHeight="15" x14ac:dyDescent="0.25"/>
  <cols>
    <col min="2" max="2" width="13.5703125" customWidth="1"/>
    <col min="4" max="4" width="17.5703125" customWidth="1"/>
    <col min="5" max="5" width="12.7109375" customWidth="1"/>
    <col min="6" max="6" width="14.42578125" customWidth="1"/>
    <col min="7" max="7" width="12.42578125" customWidth="1"/>
    <col min="8" max="8" width="14.7109375" customWidth="1"/>
    <col min="9" max="9" width="22.42578125" customWidth="1"/>
  </cols>
  <sheetData>
    <row r="4" spans="1:9" ht="15.75" x14ac:dyDescent="0.25">
      <c r="A4" s="13" t="s">
        <v>49</v>
      </c>
      <c r="B4" s="13" t="s">
        <v>104</v>
      </c>
      <c r="C4" s="13" t="s">
        <v>51</v>
      </c>
      <c r="D4" s="13" t="s">
        <v>105</v>
      </c>
      <c r="E4" s="13" t="s">
        <v>106</v>
      </c>
      <c r="F4" s="13" t="s">
        <v>107</v>
      </c>
      <c r="G4" s="13" t="s">
        <v>108</v>
      </c>
      <c r="H4" s="13" t="s">
        <v>109</v>
      </c>
      <c r="I4" s="22" t="s">
        <v>110</v>
      </c>
    </row>
    <row r="5" spans="1:9" x14ac:dyDescent="0.25">
      <c r="A5" s="15">
        <v>1</v>
      </c>
      <c r="B5" s="4" t="s">
        <v>71</v>
      </c>
      <c r="C5" s="15" t="s">
        <v>72</v>
      </c>
      <c r="D5" s="19">
        <v>36000000</v>
      </c>
      <c r="E5" s="17">
        <v>48000</v>
      </c>
      <c r="F5" s="19">
        <v>6000000</v>
      </c>
      <c r="G5" s="19">
        <v>24000</v>
      </c>
      <c r="H5" s="19">
        <f>SUM(D5,F5)</f>
        <v>42000000</v>
      </c>
      <c r="I5" s="19">
        <f>SUM(E5,G5)</f>
        <v>72000</v>
      </c>
    </row>
    <row r="6" spans="1:9" x14ac:dyDescent="0.25">
      <c r="A6" s="4">
        <v>2</v>
      </c>
      <c r="B6" s="4" t="s">
        <v>71</v>
      </c>
      <c r="C6" s="4" t="s">
        <v>73</v>
      </c>
      <c r="D6" s="19">
        <v>21000000</v>
      </c>
      <c r="E6" s="17">
        <v>28000</v>
      </c>
      <c r="F6" s="19">
        <v>4550000</v>
      </c>
      <c r="G6" s="19">
        <v>18200</v>
      </c>
      <c r="H6" s="19">
        <f t="shared" ref="H6:I34" si="0">SUM(D6,F6)</f>
        <v>25550000</v>
      </c>
      <c r="I6" s="19">
        <f t="shared" si="0"/>
        <v>46200</v>
      </c>
    </row>
    <row r="7" spans="1:9" x14ac:dyDescent="0.25">
      <c r="A7" s="4">
        <v>3</v>
      </c>
      <c r="B7" s="4" t="s">
        <v>71</v>
      </c>
      <c r="C7" s="4" t="s">
        <v>74</v>
      </c>
      <c r="D7" s="19">
        <v>48000000</v>
      </c>
      <c r="E7" s="17">
        <v>64000</v>
      </c>
      <c r="F7" s="19">
        <v>6000000</v>
      </c>
      <c r="G7" s="19">
        <v>24000</v>
      </c>
      <c r="H7" s="19">
        <f t="shared" si="0"/>
        <v>54000000</v>
      </c>
      <c r="I7" s="19">
        <f t="shared" si="0"/>
        <v>88000</v>
      </c>
    </row>
    <row r="8" spans="1:9" x14ac:dyDescent="0.25">
      <c r="A8" s="4">
        <v>4</v>
      </c>
      <c r="B8" s="4" t="s">
        <v>71</v>
      </c>
      <c r="C8" s="4" t="s">
        <v>75</v>
      </c>
      <c r="D8" s="19">
        <v>195000000</v>
      </c>
      <c r="E8" s="17">
        <v>260000</v>
      </c>
      <c r="F8" s="19">
        <v>7200000</v>
      </c>
      <c r="G8" s="19">
        <v>28800</v>
      </c>
      <c r="H8" s="19">
        <f t="shared" si="0"/>
        <v>202200000</v>
      </c>
      <c r="I8" s="19">
        <f t="shared" si="0"/>
        <v>288800</v>
      </c>
    </row>
    <row r="9" spans="1:9" x14ac:dyDescent="0.25">
      <c r="A9" s="4">
        <v>5</v>
      </c>
      <c r="B9" s="4" t="s">
        <v>71</v>
      </c>
      <c r="C9" s="4" t="s">
        <v>76</v>
      </c>
      <c r="D9" s="19">
        <v>44000000</v>
      </c>
      <c r="E9" s="17">
        <v>58666.666666666664</v>
      </c>
      <c r="F9" s="19">
        <v>6000000</v>
      </c>
      <c r="G9" s="19">
        <v>24000</v>
      </c>
      <c r="H9" s="19">
        <f t="shared" si="0"/>
        <v>50000000</v>
      </c>
      <c r="I9" s="19">
        <f t="shared" si="0"/>
        <v>82666.666666666657</v>
      </c>
    </row>
    <row r="10" spans="1:9" x14ac:dyDescent="0.25">
      <c r="A10" s="4">
        <v>6</v>
      </c>
      <c r="B10" s="4" t="s">
        <v>71</v>
      </c>
      <c r="C10" s="4" t="s">
        <v>77</v>
      </c>
      <c r="D10" s="19">
        <v>72000000</v>
      </c>
      <c r="E10" s="17">
        <v>96000</v>
      </c>
      <c r="F10" s="19">
        <v>6000000</v>
      </c>
      <c r="G10" s="19">
        <v>24000</v>
      </c>
      <c r="H10" s="19">
        <f t="shared" si="0"/>
        <v>78000000</v>
      </c>
      <c r="I10" s="19">
        <f t="shared" si="0"/>
        <v>120000</v>
      </c>
    </row>
    <row r="11" spans="1:9" x14ac:dyDescent="0.25">
      <c r="A11" s="4">
        <v>7</v>
      </c>
      <c r="B11" s="4" t="s">
        <v>71</v>
      </c>
      <c r="C11" s="4" t="s">
        <v>78</v>
      </c>
      <c r="D11" s="19">
        <v>48000000</v>
      </c>
      <c r="E11" s="17">
        <v>64000</v>
      </c>
      <c r="F11" s="19">
        <v>6000000</v>
      </c>
      <c r="G11" s="19">
        <v>24000</v>
      </c>
      <c r="H11" s="19">
        <f t="shared" si="0"/>
        <v>54000000</v>
      </c>
      <c r="I11" s="19">
        <f t="shared" si="0"/>
        <v>88000</v>
      </c>
    </row>
    <row r="12" spans="1:9" x14ac:dyDescent="0.25">
      <c r="A12" s="4">
        <v>8</v>
      </c>
      <c r="B12" s="4" t="s">
        <v>71</v>
      </c>
      <c r="C12" s="4" t="s">
        <v>79</v>
      </c>
      <c r="D12" s="19">
        <v>61000000</v>
      </c>
      <c r="E12" s="17">
        <v>81333.333333333343</v>
      </c>
      <c r="F12" s="19">
        <v>6000000</v>
      </c>
      <c r="G12" s="19">
        <v>24000</v>
      </c>
      <c r="H12" s="19">
        <f t="shared" si="0"/>
        <v>67000000</v>
      </c>
      <c r="I12" s="19">
        <f t="shared" si="0"/>
        <v>105333.33333333334</v>
      </c>
    </row>
    <row r="13" spans="1:9" x14ac:dyDescent="0.25">
      <c r="A13" s="4">
        <v>9</v>
      </c>
      <c r="B13" s="4" t="s">
        <v>71</v>
      </c>
      <c r="C13" s="4" t="s">
        <v>80</v>
      </c>
      <c r="D13" s="19">
        <v>49000000</v>
      </c>
      <c r="E13" s="17">
        <v>65333.333333333336</v>
      </c>
      <c r="F13" s="19">
        <v>6000000</v>
      </c>
      <c r="G13" s="19">
        <v>24000</v>
      </c>
      <c r="H13" s="19">
        <f t="shared" si="0"/>
        <v>55000000</v>
      </c>
      <c r="I13" s="19">
        <f t="shared" si="0"/>
        <v>89333.333333333343</v>
      </c>
    </row>
    <row r="14" spans="1:9" x14ac:dyDescent="0.25">
      <c r="A14" s="4">
        <v>10</v>
      </c>
      <c r="B14" s="4" t="s">
        <v>71</v>
      </c>
      <c r="C14" s="4" t="s">
        <v>81</v>
      </c>
      <c r="D14" s="19">
        <v>61000000</v>
      </c>
      <c r="E14" s="17">
        <v>81333.333333333328</v>
      </c>
      <c r="F14" s="19">
        <v>6000000</v>
      </c>
      <c r="G14" s="19">
        <v>24000</v>
      </c>
      <c r="H14" s="19">
        <f t="shared" si="0"/>
        <v>67000000</v>
      </c>
      <c r="I14" s="19">
        <f t="shared" si="0"/>
        <v>105333.33333333333</v>
      </c>
    </row>
    <row r="15" spans="1:9" x14ac:dyDescent="0.25">
      <c r="A15" s="21">
        <v>11</v>
      </c>
      <c r="B15" s="4" t="s">
        <v>82</v>
      </c>
      <c r="C15" s="4" t="s">
        <v>83</v>
      </c>
      <c r="D15" s="19">
        <v>155000000</v>
      </c>
      <c r="E15" s="17">
        <v>173184.35754189943</v>
      </c>
      <c r="F15" s="19">
        <v>6900000</v>
      </c>
      <c r="G15" s="19">
        <v>24642.857142857145</v>
      </c>
      <c r="H15" s="19">
        <f t="shared" si="0"/>
        <v>161900000</v>
      </c>
      <c r="I15" s="19">
        <f t="shared" si="0"/>
        <v>197827.21468475659</v>
      </c>
    </row>
    <row r="16" spans="1:9" x14ac:dyDescent="0.25">
      <c r="A16" s="4">
        <v>12</v>
      </c>
      <c r="B16" s="4" t="s">
        <v>82</v>
      </c>
      <c r="C16" s="4" t="s">
        <v>84</v>
      </c>
      <c r="D16" s="19">
        <v>77000000</v>
      </c>
      <c r="E16" s="17">
        <v>86033.519553072634</v>
      </c>
      <c r="F16" s="19">
        <v>6900000</v>
      </c>
      <c r="G16" s="19">
        <v>24642.857142857145</v>
      </c>
      <c r="H16" s="19">
        <f t="shared" si="0"/>
        <v>83900000</v>
      </c>
      <c r="I16" s="19">
        <f t="shared" si="0"/>
        <v>110676.37669592978</v>
      </c>
    </row>
    <row r="17" spans="1:9" x14ac:dyDescent="0.25">
      <c r="A17" s="4">
        <v>13</v>
      </c>
      <c r="B17" s="4" t="s">
        <v>82</v>
      </c>
      <c r="C17" s="4" t="s">
        <v>85</v>
      </c>
      <c r="D17" s="19">
        <v>85000000</v>
      </c>
      <c r="E17" s="17">
        <v>94972.067039106143</v>
      </c>
      <c r="F17" s="19">
        <v>6900000</v>
      </c>
      <c r="G17" s="19">
        <v>24642.857142857145</v>
      </c>
      <c r="H17" s="19">
        <f t="shared" si="0"/>
        <v>91900000</v>
      </c>
      <c r="I17" s="19">
        <f t="shared" si="0"/>
        <v>119614.92418196329</v>
      </c>
    </row>
    <row r="18" spans="1:9" x14ac:dyDescent="0.25">
      <c r="A18" s="4">
        <v>14</v>
      </c>
      <c r="B18" s="4" t="s">
        <v>82</v>
      </c>
      <c r="C18" s="4" t="s">
        <v>86</v>
      </c>
      <c r="D18" s="19">
        <v>40000000</v>
      </c>
      <c r="E18" s="17">
        <v>44692.737430167603</v>
      </c>
      <c r="F18" s="19">
        <v>6900000</v>
      </c>
      <c r="G18" s="19">
        <v>24642.857142857145</v>
      </c>
      <c r="H18" s="19">
        <f t="shared" si="0"/>
        <v>46900000</v>
      </c>
      <c r="I18" s="19">
        <f t="shared" si="0"/>
        <v>69335.594573024748</v>
      </c>
    </row>
    <row r="19" spans="1:9" x14ac:dyDescent="0.25">
      <c r="A19" s="4">
        <v>15</v>
      </c>
      <c r="B19" s="4" t="s">
        <v>82</v>
      </c>
      <c r="C19" s="4" t="s">
        <v>87</v>
      </c>
      <c r="D19" s="19">
        <v>43000000</v>
      </c>
      <c r="E19" s="17">
        <v>48044.692737430174</v>
      </c>
      <c r="F19" s="19">
        <v>6900000</v>
      </c>
      <c r="G19" s="19">
        <v>24642.857142857145</v>
      </c>
      <c r="H19" s="19">
        <f t="shared" si="0"/>
        <v>49900000</v>
      </c>
      <c r="I19" s="19">
        <f t="shared" si="0"/>
        <v>72687.549880287319</v>
      </c>
    </row>
    <row r="20" spans="1:9" x14ac:dyDescent="0.25">
      <c r="A20" s="4">
        <v>16</v>
      </c>
      <c r="B20" s="4" t="s">
        <v>82</v>
      </c>
      <c r="C20" s="4" t="s">
        <v>88</v>
      </c>
      <c r="D20" s="19">
        <v>109000000</v>
      </c>
      <c r="E20" s="17">
        <v>121787.7094972067</v>
      </c>
      <c r="F20" s="19">
        <v>6900000</v>
      </c>
      <c r="G20" s="19">
        <v>24642.857142857145</v>
      </c>
      <c r="H20" s="19">
        <f t="shared" si="0"/>
        <v>115900000</v>
      </c>
      <c r="I20" s="19">
        <f t="shared" si="0"/>
        <v>146430.56664006383</v>
      </c>
    </row>
    <row r="21" spans="1:9" x14ac:dyDescent="0.25">
      <c r="A21" s="4">
        <v>17</v>
      </c>
      <c r="B21" s="4" t="s">
        <v>82</v>
      </c>
      <c r="C21" s="4" t="s">
        <v>89</v>
      </c>
      <c r="D21" s="19">
        <v>54000000</v>
      </c>
      <c r="E21" s="17">
        <v>60335.195530726254</v>
      </c>
      <c r="F21" s="19">
        <v>6900000</v>
      </c>
      <c r="G21" s="19">
        <v>24642.857142857145</v>
      </c>
      <c r="H21" s="19">
        <f t="shared" si="0"/>
        <v>60900000</v>
      </c>
      <c r="I21" s="19">
        <f t="shared" si="0"/>
        <v>84978.052673583399</v>
      </c>
    </row>
    <row r="22" spans="1:9" x14ac:dyDescent="0.25">
      <c r="A22" s="4">
        <v>18</v>
      </c>
      <c r="B22" s="4" t="s">
        <v>82</v>
      </c>
      <c r="C22" s="4" t="s">
        <v>90</v>
      </c>
      <c r="D22" s="19">
        <v>48000000</v>
      </c>
      <c r="E22" s="17">
        <v>53631.284916201112</v>
      </c>
      <c r="F22" s="19">
        <v>6900000</v>
      </c>
      <c r="G22" s="19">
        <v>24642.857142857145</v>
      </c>
      <c r="H22" s="19">
        <f t="shared" si="0"/>
        <v>54900000</v>
      </c>
      <c r="I22" s="19">
        <f t="shared" si="0"/>
        <v>78274.142059058257</v>
      </c>
    </row>
    <row r="23" spans="1:9" x14ac:dyDescent="0.25">
      <c r="A23" s="4">
        <v>19</v>
      </c>
      <c r="B23" s="4" t="s">
        <v>82</v>
      </c>
      <c r="C23" s="4" t="s">
        <v>91</v>
      </c>
      <c r="D23" s="19">
        <v>60000000</v>
      </c>
      <c r="E23" s="17">
        <v>67039.106145251397</v>
      </c>
      <c r="F23" s="19">
        <v>6900000</v>
      </c>
      <c r="G23" s="19">
        <v>24642.857142857145</v>
      </c>
      <c r="H23" s="19">
        <f t="shared" si="0"/>
        <v>66900000</v>
      </c>
      <c r="I23" s="19">
        <f t="shared" si="0"/>
        <v>91681.963288108542</v>
      </c>
    </row>
    <row r="24" spans="1:9" x14ac:dyDescent="0.25">
      <c r="A24" s="4">
        <v>20</v>
      </c>
      <c r="B24" s="4" t="s">
        <v>82</v>
      </c>
      <c r="C24" s="4" t="s">
        <v>92</v>
      </c>
      <c r="D24" s="19">
        <v>108000000</v>
      </c>
      <c r="E24" s="17">
        <v>120670.39106145251</v>
      </c>
      <c r="F24" s="19">
        <v>6900000</v>
      </c>
      <c r="G24" s="19">
        <v>24642.857142857145</v>
      </c>
      <c r="H24" s="19">
        <f t="shared" si="0"/>
        <v>114900000</v>
      </c>
      <c r="I24" s="19">
        <f t="shared" si="0"/>
        <v>145313.24820430967</v>
      </c>
    </row>
    <row r="25" spans="1:9" x14ac:dyDescent="0.25">
      <c r="A25" s="4">
        <v>21</v>
      </c>
      <c r="B25" s="4" t="s">
        <v>93</v>
      </c>
      <c r="C25" s="4" t="s">
        <v>94</v>
      </c>
      <c r="D25" s="19">
        <v>69000000</v>
      </c>
      <c r="E25" s="17">
        <v>86250</v>
      </c>
      <c r="F25" s="19">
        <v>7500000</v>
      </c>
      <c r="G25" s="19">
        <v>28846.153846153848</v>
      </c>
      <c r="H25" s="19">
        <f t="shared" si="0"/>
        <v>76500000</v>
      </c>
      <c r="I25" s="19">
        <f t="shared" si="0"/>
        <v>115096.15384615384</v>
      </c>
    </row>
    <row r="26" spans="1:9" x14ac:dyDescent="0.25">
      <c r="A26" s="4">
        <v>22</v>
      </c>
      <c r="B26" s="4" t="s">
        <v>93</v>
      </c>
      <c r="C26" s="4" t="s">
        <v>95</v>
      </c>
      <c r="D26" s="19">
        <v>98000000</v>
      </c>
      <c r="E26" s="17">
        <v>122500</v>
      </c>
      <c r="F26" s="19">
        <v>7500000</v>
      </c>
      <c r="G26" s="19">
        <v>28846.153846153848</v>
      </c>
      <c r="H26" s="19">
        <f t="shared" si="0"/>
        <v>105500000</v>
      </c>
      <c r="I26" s="19">
        <f t="shared" si="0"/>
        <v>151346.15384615384</v>
      </c>
    </row>
    <row r="27" spans="1:9" x14ac:dyDescent="0.25">
      <c r="A27" s="4">
        <v>23</v>
      </c>
      <c r="B27" s="4" t="s">
        <v>93</v>
      </c>
      <c r="C27" s="4" t="s">
        <v>96</v>
      </c>
      <c r="D27" s="19">
        <v>90000000</v>
      </c>
      <c r="E27" s="17">
        <v>112500</v>
      </c>
      <c r="F27" s="19">
        <v>7500000</v>
      </c>
      <c r="G27" s="19">
        <v>28846.153846153848</v>
      </c>
      <c r="H27" s="19">
        <f t="shared" si="0"/>
        <v>97500000</v>
      </c>
      <c r="I27" s="19">
        <f t="shared" si="0"/>
        <v>141346.15384615384</v>
      </c>
    </row>
    <row r="28" spans="1:9" x14ac:dyDescent="0.25">
      <c r="A28" s="4">
        <v>24</v>
      </c>
      <c r="B28" s="4" t="s">
        <v>93</v>
      </c>
      <c r="C28" s="4" t="s">
        <v>97</v>
      </c>
      <c r="D28" s="19">
        <v>88000000</v>
      </c>
      <c r="E28" s="17">
        <v>110000</v>
      </c>
      <c r="F28" s="19">
        <v>7500000</v>
      </c>
      <c r="G28" s="19">
        <v>28846.153846153848</v>
      </c>
      <c r="H28" s="19">
        <f t="shared" si="0"/>
        <v>95500000</v>
      </c>
      <c r="I28" s="19">
        <f t="shared" si="0"/>
        <v>138846.15384615384</v>
      </c>
    </row>
    <row r="29" spans="1:9" x14ac:dyDescent="0.25">
      <c r="A29" s="4">
        <v>25</v>
      </c>
      <c r="B29" s="4" t="s">
        <v>93</v>
      </c>
      <c r="C29" s="4" t="s">
        <v>98</v>
      </c>
      <c r="D29" s="19">
        <v>92000000</v>
      </c>
      <c r="E29" s="17">
        <v>115000</v>
      </c>
      <c r="F29" s="19">
        <v>7500000</v>
      </c>
      <c r="G29" s="19">
        <v>28846.153846153848</v>
      </c>
      <c r="H29" s="19">
        <f t="shared" si="0"/>
        <v>99500000</v>
      </c>
      <c r="I29" s="19">
        <f t="shared" si="0"/>
        <v>143846.15384615384</v>
      </c>
    </row>
    <row r="30" spans="1:9" x14ac:dyDescent="0.25">
      <c r="A30" s="4">
        <v>26</v>
      </c>
      <c r="B30" s="4" t="s">
        <v>93</v>
      </c>
      <c r="C30" s="4" t="s">
        <v>99</v>
      </c>
      <c r="D30" s="19">
        <v>44000000</v>
      </c>
      <c r="E30" s="17">
        <v>55000</v>
      </c>
      <c r="F30" s="19">
        <v>7500000</v>
      </c>
      <c r="G30" s="19">
        <v>28846.153846153848</v>
      </c>
      <c r="H30" s="19">
        <f t="shared" si="0"/>
        <v>51500000</v>
      </c>
      <c r="I30" s="19">
        <f t="shared" si="0"/>
        <v>83846.153846153844</v>
      </c>
    </row>
    <row r="31" spans="1:9" x14ac:dyDescent="0.25">
      <c r="A31" s="4">
        <v>27</v>
      </c>
      <c r="B31" s="4" t="s">
        <v>93</v>
      </c>
      <c r="C31" s="4" t="s">
        <v>100</v>
      </c>
      <c r="D31" s="19">
        <v>54500000</v>
      </c>
      <c r="E31" s="17">
        <v>68125</v>
      </c>
      <c r="F31" s="19">
        <v>7500000</v>
      </c>
      <c r="G31" s="19">
        <v>28846.153846153848</v>
      </c>
      <c r="H31" s="19">
        <f t="shared" si="0"/>
        <v>62000000</v>
      </c>
      <c r="I31" s="19">
        <f t="shared" si="0"/>
        <v>96971.153846153844</v>
      </c>
    </row>
    <row r="32" spans="1:9" x14ac:dyDescent="0.25">
      <c r="A32" s="4">
        <v>28</v>
      </c>
      <c r="B32" s="4" t="s">
        <v>93</v>
      </c>
      <c r="C32" s="4" t="s">
        <v>101</v>
      </c>
      <c r="D32" s="19">
        <v>73000000</v>
      </c>
      <c r="E32" s="17">
        <v>91250</v>
      </c>
      <c r="F32" s="19">
        <v>7500000</v>
      </c>
      <c r="G32" s="19">
        <v>28846.153846153848</v>
      </c>
      <c r="H32" s="19">
        <f t="shared" si="0"/>
        <v>80500000</v>
      </c>
      <c r="I32" s="19">
        <f t="shared" si="0"/>
        <v>120096.15384615384</v>
      </c>
    </row>
    <row r="33" spans="1:9" x14ac:dyDescent="0.25">
      <c r="A33" s="4">
        <v>29</v>
      </c>
      <c r="B33" s="4" t="s">
        <v>93</v>
      </c>
      <c r="C33" s="4" t="s">
        <v>102</v>
      </c>
      <c r="D33" s="19">
        <v>43000000</v>
      </c>
      <c r="E33" s="17">
        <v>53750</v>
      </c>
      <c r="F33" s="19">
        <v>7500000</v>
      </c>
      <c r="G33" s="19">
        <v>28846.153846153848</v>
      </c>
      <c r="H33" s="19">
        <f t="shared" si="0"/>
        <v>50500000</v>
      </c>
      <c r="I33" s="19">
        <f t="shared" si="0"/>
        <v>82596.153846153844</v>
      </c>
    </row>
    <row r="34" spans="1:9" x14ac:dyDescent="0.25">
      <c r="A34" s="4">
        <v>30</v>
      </c>
      <c r="B34" s="4" t="s">
        <v>93</v>
      </c>
      <c r="C34" s="4" t="s">
        <v>103</v>
      </c>
      <c r="D34" s="19">
        <v>115000000</v>
      </c>
      <c r="E34" s="17">
        <v>143750</v>
      </c>
      <c r="F34" s="19">
        <v>7500000</v>
      </c>
      <c r="G34" s="19">
        <v>28846.153846153848</v>
      </c>
      <c r="H34" s="19">
        <f t="shared" si="0"/>
        <v>122500000</v>
      </c>
      <c r="I34" s="19">
        <f t="shared" si="0"/>
        <v>172596.15384615384</v>
      </c>
    </row>
    <row r="35" spans="1:9" x14ac:dyDescent="0.25">
      <c r="C35" s="7" t="s">
        <v>7</v>
      </c>
      <c r="D35" s="23">
        <f t="shared" ref="D35:I35" si="1">AVERAGE(D5:D34)</f>
        <v>72683333.333333328</v>
      </c>
      <c r="E35" s="23">
        <f t="shared" si="1"/>
        <v>89172.757603972685</v>
      </c>
      <c r="F35" s="23">
        <f t="shared" si="1"/>
        <v>6791666.666666667</v>
      </c>
      <c r="G35" s="23">
        <f t="shared" si="1"/>
        <v>25796.33699633701</v>
      </c>
      <c r="H35" s="23">
        <f t="shared" si="1"/>
        <v>79475000</v>
      </c>
      <c r="I35" s="23">
        <f t="shared" si="1"/>
        <v>114969.09460030975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769A3-F95B-4181-B675-604062469C77}">
  <dimension ref="A5:X72"/>
  <sheetViews>
    <sheetView topLeftCell="S17" workbookViewId="0">
      <selection activeCell="A5" sqref="A5:X36"/>
    </sheetView>
  </sheetViews>
  <sheetFormatPr defaultRowHeight="15" x14ac:dyDescent="0.25"/>
  <cols>
    <col min="4" max="4" width="12.28515625" customWidth="1"/>
    <col min="5" max="5" width="13.140625" customWidth="1"/>
    <col min="6" max="6" width="13.85546875" customWidth="1"/>
    <col min="7" max="7" width="14" customWidth="1"/>
    <col min="11" max="11" width="12.85546875" customWidth="1"/>
    <col min="12" max="12" width="18" customWidth="1"/>
    <col min="13" max="13" width="12.140625" customWidth="1"/>
    <col min="15" max="15" width="11.28515625" customWidth="1"/>
    <col min="16" max="16" width="16.7109375" customWidth="1"/>
    <col min="17" max="17" width="12.7109375" customWidth="1"/>
    <col min="18" max="18" width="12.5703125" customWidth="1"/>
    <col min="19" max="19" width="16.28515625" customWidth="1"/>
    <col min="20" max="20" width="13.42578125" customWidth="1"/>
    <col min="22" max="22" width="16.140625" customWidth="1"/>
    <col min="23" max="23" width="12" customWidth="1"/>
    <col min="24" max="24" width="23.85546875" customWidth="1"/>
  </cols>
  <sheetData>
    <row r="5" spans="1:24" ht="15.75" x14ac:dyDescent="0.25">
      <c r="A5" s="53" t="s">
        <v>49</v>
      </c>
      <c r="B5" s="53" t="s">
        <v>111</v>
      </c>
      <c r="C5" s="53" t="s">
        <v>51</v>
      </c>
      <c r="D5" s="51" t="s">
        <v>112</v>
      </c>
      <c r="E5" s="51"/>
      <c r="F5" s="51"/>
      <c r="G5" s="51"/>
      <c r="H5" s="51"/>
      <c r="I5" s="51"/>
      <c r="J5" s="55" t="s">
        <v>113</v>
      </c>
      <c r="K5" s="55"/>
      <c r="L5" s="55"/>
      <c r="M5" s="55"/>
      <c r="N5" s="55"/>
      <c r="O5" s="55"/>
      <c r="P5" s="51" t="s">
        <v>114</v>
      </c>
      <c r="Q5" s="51"/>
      <c r="R5" s="51"/>
      <c r="S5" s="51"/>
      <c r="T5" s="51"/>
      <c r="U5" s="51"/>
      <c r="V5" s="51"/>
      <c r="W5" s="51"/>
      <c r="X5" s="50" t="s">
        <v>115</v>
      </c>
    </row>
    <row r="6" spans="1:24" ht="15.75" x14ac:dyDescent="0.25">
      <c r="A6" s="54"/>
      <c r="B6" s="54"/>
      <c r="C6" s="54"/>
      <c r="D6" s="14" t="s">
        <v>116</v>
      </c>
      <c r="E6" s="14" t="s">
        <v>117</v>
      </c>
      <c r="F6" s="24" t="s">
        <v>118</v>
      </c>
      <c r="G6" s="14" t="s">
        <v>119</v>
      </c>
      <c r="H6" s="14" t="s">
        <v>120</v>
      </c>
      <c r="I6" s="14" t="s">
        <v>121</v>
      </c>
      <c r="J6" s="14" t="s">
        <v>116</v>
      </c>
      <c r="K6" s="14" t="s">
        <v>117</v>
      </c>
      <c r="L6" s="24" t="s">
        <v>118</v>
      </c>
      <c r="M6" s="14" t="s">
        <v>119</v>
      </c>
      <c r="N6" s="14" t="s">
        <v>120</v>
      </c>
      <c r="O6" s="14" t="s">
        <v>121</v>
      </c>
      <c r="P6" s="14" t="s">
        <v>116</v>
      </c>
      <c r="Q6" s="14" t="s">
        <v>117</v>
      </c>
      <c r="R6" s="24" t="s">
        <v>118</v>
      </c>
      <c r="S6" s="14" t="s">
        <v>119</v>
      </c>
      <c r="T6" s="14" t="s">
        <v>120</v>
      </c>
      <c r="U6" s="14" t="s">
        <v>121</v>
      </c>
      <c r="V6" s="14" t="s">
        <v>12</v>
      </c>
      <c r="W6" s="14" t="s">
        <v>122</v>
      </c>
      <c r="X6" s="50"/>
    </row>
    <row r="7" spans="1:24" x14ac:dyDescent="0.25">
      <c r="A7" s="15">
        <v>1</v>
      </c>
      <c r="B7" s="4" t="s">
        <v>71</v>
      </c>
      <c r="C7" s="15" t="s">
        <v>72</v>
      </c>
      <c r="D7" s="25">
        <v>150</v>
      </c>
      <c r="E7" s="25">
        <v>0</v>
      </c>
      <c r="F7" s="25">
        <v>3</v>
      </c>
      <c r="G7" s="4">
        <v>3</v>
      </c>
      <c r="H7" s="4">
        <v>2</v>
      </c>
      <c r="I7" s="4">
        <v>2</v>
      </c>
      <c r="J7" s="19">
        <v>7000</v>
      </c>
      <c r="K7" s="19">
        <v>40000</v>
      </c>
      <c r="L7" s="19">
        <v>14000</v>
      </c>
      <c r="M7" s="19">
        <v>100000</v>
      </c>
      <c r="N7" s="19">
        <v>5000</v>
      </c>
      <c r="O7" s="19">
        <v>1000</v>
      </c>
      <c r="P7" s="19">
        <f t="shared" ref="P7:U22" si="0">D7*J7</f>
        <v>1050000</v>
      </c>
      <c r="Q7" s="19">
        <f t="shared" si="0"/>
        <v>0</v>
      </c>
      <c r="R7" s="19">
        <f t="shared" si="0"/>
        <v>42000</v>
      </c>
      <c r="S7" s="19">
        <f t="shared" si="0"/>
        <v>300000</v>
      </c>
      <c r="T7" s="19">
        <f t="shared" si="0"/>
        <v>10000</v>
      </c>
      <c r="U7" s="19">
        <f t="shared" si="0"/>
        <v>2000</v>
      </c>
      <c r="V7" s="19">
        <v>2667</v>
      </c>
      <c r="W7" s="19">
        <v>3667</v>
      </c>
      <c r="X7" s="19">
        <f>SUM(P7:W7)</f>
        <v>1410334</v>
      </c>
    </row>
    <row r="8" spans="1:24" x14ac:dyDescent="0.25">
      <c r="A8" s="4">
        <v>2</v>
      </c>
      <c r="B8" s="4" t="s">
        <v>71</v>
      </c>
      <c r="C8" s="4" t="s">
        <v>73</v>
      </c>
      <c r="D8" s="25">
        <v>150</v>
      </c>
      <c r="E8" s="25">
        <v>0</v>
      </c>
      <c r="F8" s="25">
        <v>3</v>
      </c>
      <c r="G8" s="4">
        <v>3</v>
      </c>
      <c r="H8" s="4">
        <v>2</v>
      </c>
      <c r="I8" s="4">
        <v>2</v>
      </c>
      <c r="J8" s="19">
        <v>7000</v>
      </c>
      <c r="K8" s="19">
        <v>40000</v>
      </c>
      <c r="L8" s="19">
        <v>14000</v>
      </c>
      <c r="M8" s="19">
        <v>100000</v>
      </c>
      <c r="N8" s="19">
        <v>5000</v>
      </c>
      <c r="O8" s="19">
        <v>1000</v>
      </c>
      <c r="P8" s="19">
        <f t="shared" si="0"/>
        <v>1050000</v>
      </c>
      <c r="Q8" s="19">
        <f t="shared" si="0"/>
        <v>0</v>
      </c>
      <c r="R8" s="19">
        <f t="shared" si="0"/>
        <v>42000</v>
      </c>
      <c r="S8" s="19">
        <f t="shared" si="0"/>
        <v>300000</v>
      </c>
      <c r="T8" s="19">
        <f t="shared" si="0"/>
        <v>10000</v>
      </c>
      <c r="U8" s="19">
        <f t="shared" si="0"/>
        <v>2000</v>
      </c>
      <c r="V8" s="19">
        <v>2667</v>
      </c>
      <c r="W8" s="19">
        <v>3667</v>
      </c>
      <c r="X8" s="19">
        <f t="shared" ref="X8:X36" si="1">SUM(P8:W8)</f>
        <v>1410334</v>
      </c>
    </row>
    <row r="9" spans="1:24" x14ac:dyDescent="0.25">
      <c r="A9" s="4">
        <v>3</v>
      </c>
      <c r="B9" s="4" t="s">
        <v>71</v>
      </c>
      <c r="C9" s="4" t="s">
        <v>74</v>
      </c>
      <c r="D9" s="25">
        <v>150</v>
      </c>
      <c r="E9" s="25">
        <v>2</v>
      </c>
      <c r="F9" s="25">
        <v>3</v>
      </c>
      <c r="G9" s="4">
        <v>4</v>
      </c>
      <c r="H9" s="4">
        <v>2</v>
      </c>
      <c r="I9" s="4">
        <v>3</v>
      </c>
      <c r="J9" s="19">
        <v>7000</v>
      </c>
      <c r="K9" s="19">
        <v>40000</v>
      </c>
      <c r="L9" s="19">
        <v>14000</v>
      </c>
      <c r="M9" s="19">
        <v>100000</v>
      </c>
      <c r="N9" s="19">
        <v>5000</v>
      </c>
      <c r="O9" s="19">
        <v>1000</v>
      </c>
      <c r="P9" s="19">
        <f t="shared" si="0"/>
        <v>1050000</v>
      </c>
      <c r="Q9" s="19">
        <f t="shared" si="0"/>
        <v>80000</v>
      </c>
      <c r="R9" s="19">
        <f t="shared" si="0"/>
        <v>42000</v>
      </c>
      <c r="S9" s="19">
        <f t="shared" si="0"/>
        <v>400000</v>
      </c>
      <c r="T9" s="19">
        <f t="shared" si="0"/>
        <v>10000</v>
      </c>
      <c r="U9" s="19">
        <f t="shared" si="0"/>
        <v>3000</v>
      </c>
      <c r="V9" s="19">
        <v>2667</v>
      </c>
      <c r="W9" s="19">
        <v>3667</v>
      </c>
      <c r="X9" s="19">
        <f t="shared" si="1"/>
        <v>1591334</v>
      </c>
    </row>
    <row r="10" spans="1:24" x14ac:dyDescent="0.25">
      <c r="A10" s="4">
        <v>4</v>
      </c>
      <c r="B10" s="4" t="s">
        <v>71</v>
      </c>
      <c r="C10" s="4" t="s">
        <v>75</v>
      </c>
      <c r="D10" s="25">
        <v>150</v>
      </c>
      <c r="E10" s="25">
        <v>15</v>
      </c>
      <c r="F10" s="25">
        <v>8</v>
      </c>
      <c r="G10" s="4">
        <v>6</v>
      </c>
      <c r="H10" s="4">
        <v>5</v>
      </c>
      <c r="I10" s="4">
        <v>7</v>
      </c>
      <c r="J10" s="19">
        <v>7000</v>
      </c>
      <c r="K10" s="19">
        <v>40000</v>
      </c>
      <c r="L10" s="19">
        <v>14000</v>
      </c>
      <c r="M10" s="19">
        <v>360000</v>
      </c>
      <c r="N10" s="19">
        <v>5000</v>
      </c>
      <c r="O10" s="19">
        <v>1000</v>
      </c>
      <c r="P10" s="19">
        <f t="shared" si="0"/>
        <v>1050000</v>
      </c>
      <c r="Q10" s="19">
        <f t="shared" si="0"/>
        <v>600000</v>
      </c>
      <c r="R10" s="19">
        <f t="shared" si="0"/>
        <v>112000</v>
      </c>
      <c r="S10" s="19">
        <f t="shared" si="0"/>
        <v>2160000</v>
      </c>
      <c r="T10" s="19">
        <f t="shared" si="0"/>
        <v>25000</v>
      </c>
      <c r="U10" s="19">
        <f t="shared" si="0"/>
        <v>7000</v>
      </c>
      <c r="V10" s="19">
        <f>E43/'[1]Biaya IP'!AD10</f>
        <v>2666.6666666666665</v>
      </c>
      <c r="W10" s="19">
        <f>G43/'[1]Biaya IP'!AD10</f>
        <v>3666.6666666666665</v>
      </c>
      <c r="X10" s="19">
        <f t="shared" si="1"/>
        <v>3960333.333333333</v>
      </c>
    </row>
    <row r="11" spans="1:24" x14ac:dyDescent="0.25">
      <c r="A11" s="4">
        <v>5</v>
      </c>
      <c r="B11" s="4" t="s">
        <v>71</v>
      </c>
      <c r="C11" s="4" t="s">
        <v>76</v>
      </c>
      <c r="D11" s="25">
        <v>150</v>
      </c>
      <c r="E11" s="25">
        <v>5</v>
      </c>
      <c r="F11" s="25">
        <v>3</v>
      </c>
      <c r="G11" s="4">
        <v>3</v>
      </c>
      <c r="H11" s="4">
        <v>2</v>
      </c>
      <c r="I11" s="4">
        <v>2</v>
      </c>
      <c r="J11" s="19">
        <v>7000</v>
      </c>
      <c r="K11" s="19">
        <v>40000</v>
      </c>
      <c r="L11" s="19">
        <v>14000</v>
      </c>
      <c r="M11" s="19">
        <v>100000</v>
      </c>
      <c r="N11" s="19">
        <v>5000</v>
      </c>
      <c r="O11" s="19">
        <v>1000</v>
      </c>
      <c r="P11" s="19">
        <f t="shared" si="0"/>
        <v>1050000</v>
      </c>
      <c r="Q11" s="19">
        <f t="shared" si="0"/>
        <v>200000</v>
      </c>
      <c r="R11" s="19">
        <f t="shared" si="0"/>
        <v>42000</v>
      </c>
      <c r="S11" s="19">
        <f t="shared" si="0"/>
        <v>300000</v>
      </c>
      <c r="T11" s="19">
        <f t="shared" si="0"/>
        <v>10000</v>
      </c>
      <c r="U11" s="19">
        <f t="shared" si="0"/>
        <v>2000</v>
      </c>
      <c r="V11" s="19">
        <f>E44/'[1]Biaya IP'!AD11</f>
        <v>2666.6666666666665</v>
      </c>
      <c r="W11" s="19">
        <f>G44/'[1]Biaya IP'!AD11</f>
        <v>3666.6666666666665</v>
      </c>
      <c r="X11" s="19">
        <f t="shared" si="1"/>
        <v>1610333.3333333335</v>
      </c>
    </row>
    <row r="12" spans="1:24" x14ac:dyDescent="0.25">
      <c r="A12" s="4">
        <v>6</v>
      </c>
      <c r="B12" s="4" t="s">
        <v>71</v>
      </c>
      <c r="C12" s="4" t="s">
        <v>77</v>
      </c>
      <c r="D12" s="25">
        <v>150</v>
      </c>
      <c r="E12" s="25">
        <v>5</v>
      </c>
      <c r="F12" s="25">
        <v>3</v>
      </c>
      <c r="G12" s="4">
        <v>3</v>
      </c>
      <c r="H12" s="4">
        <v>2</v>
      </c>
      <c r="I12" s="4">
        <v>2</v>
      </c>
      <c r="J12" s="19">
        <v>7000</v>
      </c>
      <c r="K12" s="19">
        <v>40000</v>
      </c>
      <c r="L12" s="19">
        <v>14000</v>
      </c>
      <c r="M12" s="19">
        <v>100000</v>
      </c>
      <c r="N12" s="19">
        <v>5000</v>
      </c>
      <c r="O12" s="19">
        <v>1000</v>
      </c>
      <c r="P12" s="19">
        <f t="shared" si="0"/>
        <v>1050000</v>
      </c>
      <c r="Q12" s="19">
        <f t="shared" si="0"/>
        <v>200000</v>
      </c>
      <c r="R12" s="19">
        <f t="shared" si="0"/>
        <v>42000</v>
      </c>
      <c r="S12" s="19">
        <f t="shared" si="0"/>
        <v>300000</v>
      </c>
      <c r="T12" s="19">
        <f t="shared" si="0"/>
        <v>10000</v>
      </c>
      <c r="U12" s="19">
        <f t="shared" si="0"/>
        <v>2000</v>
      </c>
      <c r="V12" s="19">
        <f>E45/'[1]Biaya IP'!AD12</f>
        <v>2666.6666666666665</v>
      </c>
      <c r="W12" s="19">
        <f>G45/'[1]Biaya IP'!AD12</f>
        <v>3666.6666666666665</v>
      </c>
      <c r="X12" s="19">
        <f t="shared" si="1"/>
        <v>1610333.3333333335</v>
      </c>
    </row>
    <row r="13" spans="1:24" x14ac:dyDescent="0.25">
      <c r="A13" s="4">
        <v>7</v>
      </c>
      <c r="B13" s="4" t="s">
        <v>71</v>
      </c>
      <c r="C13" s="4" t="s">
        <v>78</v>
      </c>
      <c r="D13" s="25">
        <v>150</v>
      </c>
      <c r="E13" s="25">
        <v>3</v>
      </c>
      <c r="F13" s="25">
        <v>3</v>
      </c>
      <c r="G13" s="4">
        <v>3</v>
      </c>
      <c r="H13" s="4">
        <v>2</v>
      </c>
      <c r="I13" s="4">
        <v>2</v>
      </c>
      <c r="J13" s="19">
        <v>7000</v>
      </c>
      <c r="K13" s="19">
        <v>40000</v>
      </c>
      <c r="L13" s="19">
        <v>14000</v>
      </c>
      <c r="M13" s="19">
        <v>100000</v>
      </c>
      <c r="N13" s="19">
        <v>5000</v>
      </c>
      <c r="O13" s="19">
        <v>1000</v>
      </c>
      <c r="P13" s="19">
        <f t="shared" si="0"/>
        <v>1050000</v>
      </c>
      <c r="Q13" s="19">
        <f t="shared" si="0"/>
        <v>120000</v>
      </c>
      <c r="R13" s="19">
        <f t="shared" si="0"/>
        <v>42000</v>
      </c>
      <c r="S13" s="19">
        <f t="shared" si="0"/>
        <v>300000</v>
      </c>
      <c r="T13" s="19">
        <f t="shared" si="0"/>
        <v>10000</v>
      </c>
      <c r="U13" s="19">
        <f t="shared" si="0"/>
        <v>2000</v>
      </c>
      <c r="V13" s="19">
        <f>E46/'[1]Biaya IP'!AD13</f>
        <v>6666.666666666667</v>
      </c>
      <c r="W13" s="19">
        <f>G46/'[1]Biaya IP'!AD13</f>
        <v>13333.333333333334</v>
      </c>
      <c r="X13" s="19">
        <f t="shared" si="1"/>
        <v>1544000</v>
      </c>
    </row>
    <row r="14" spans="1:24" x14ac:dyDescent="0.25">
      <c r="A14" s="4">
        <v>8</v>
      </c>
      <c r="B14" s="4" t="s">
        <v>71</v>
      </c>
      <c r="C14" s="4" t="s">
        <v>79</v>
      </c>
      <c r="D14" s="25">
        <v>150</v>
      </c>
      <c r="E14" s="25">
        <v>5</v>
      </c>
      <c r="F14" s="25">
        <v>3</v>
      </c>
      <c r="G14" s="4">
        <v>3</v>
      </c>
      <c r="H14" s="4">
        <v>2</v>
      </c>
      <c r="I14" s="4">
        <v>2</v>
      </c>
      <c r="J14" s="19">
        <v>7000</v>
      </c>
      <c r="K14" s="19">
        <v>40000</v>
      </c>
      <c r="L14" s="19">
        <v>14000</v>
      </c>
      <c r="M14" s="19">
        <v>100000</v>
      </c>
      <c r="N14" s="19">
        <v>5000</v>
      </c>
      <c r="O14" s="19">
        <v>1000</v>
      </c>
      <c r="P14" s="19">
        <f t="shared" si="0"/>
        <v>1050000</v>
      </c>
      <c r="Q14" s="19">
        <f t="shared" si="0"/>
        <v>200000</v>
      </c>
      <c r="R14" s="19">
        <f t="shared" si="0"/>
        <v>42000</v>
      </c>
      <c r="S14" s="19">
        <f t="shared" si="0"/>
        <v>300000</v>
      </c>
      <c r="T14" s="19">
        <f t="shared" si="0"/>
        <v>10000</v>
      </c>
      <c r="U14" s="19">
        <f t="shared" si="0"/>
        <v>2000</v>
      </c>
      <c r="V14" s="19">
        <f>E47/'[1]Biaya IP'!AD14</f>
        <v>2666.6666666666665</v>
      </c>
      <c r="W14" s="19">
        <f>G47/'[1]Biaya IP'!AD14</f>
        <v>3666.6666666666665</v>
      </c>
      <c r="X14" s="19">
        <f t="shared" si="1"/>
        <v>1610333.3333333335</v>
      </c>
    </row>
    <row r="15" spans="1:24" x14ac:dyDescent="0.25">
      <c r="A15" s="4">
        <v>9</v>
      </c>
      <c r="B15" s="4" t="s">
        <v>71</v>
      </c>
      <c r="C15" s="4" t="s">
        <v>80</v>
      </c>
      <c r="D15" s="25">
        <v>150</v>
      </c>
      <c r="E15" s="25">
        <v>5</v>
      </c>
      <c r="F15" s="25">
        <v>3</v>
      </c>
      <c r="G15" s="4">
        <v>3</v>
      </c>
      <c r="H15" s="4">
        <v>2</v>
      </c>
      <c r="I15" s="4">
        <v>2</v>
      </c>
      <c r="J15" s="19">
        <v>7000</v>
      </c>
      <c r="K15" s="19">
        <v>40000</v>
      </c>
      <c r="L15" s="19">
        <v>14000</v>
      </c>
      <c r="M15" s="19">
        <v>100000</v>
      </c>
      <c r="N15" s="19">
        <v>5000</v>
      </c>
      <c r="O15" s="19">
        <v>1000</v>
      </c>
      <c r="P15" s="19">
        <f t="shared" si="0"/>
        <v>1050000</v>
      </c>
      <c r="Q15" s="19">
        <f t="shared" si="0"/>
        <v>200000</v>
      </c>
      <c r="R15" s="19">
        <f t="shared" si="0"/>
        <v>42000</v>
      </c>
      <c r="S15" s="19">
        <f t="shared" si="0"/>
        <v>300000</v>
      </c>
      <c r="T15" s="19">
        <f t="shared" si="0"/>
        <v>10000</v>
      </c>
      <c r="U15" s="19">
        <f t="shared" si="0"/>
        <v>2000</v>
      </c>
      <c r="V15" s="19">
        <f>E48/'[1]Biaya IP'!AD15</f>
        <v>2666.6666666666665</v>
      </c>
      <c r="W15" s="19">
        <f>G48/'[1]Biaya IP'!AD15</f>
        <v>3666.6666666666665</v>
      </c>
      <c r="X15" s="19">
        <f t="shared" si="1"/>
        <v>1610333.3333333335</v>
      </c>
    </row>
    <row r="16" spans="1:24" x14ac:dyDescent="0.25">
      <c r="A16" s="4">
        <v>10</v>
      </c>
      <c r="B16" s="4" t="s">
        <v>71</v>
      </c>
      <c r="C16" s="4" t="s">
        <v>81</v>
      </c>
      <c r="D16" s="25">
        <v>150</v>
      </c>
      <c r="E16" s="25">
        <v>7</v>
      </c>
      <c r="F16" s="25">
        <v>3</v>
      </c>
      <c r="G16" s="4">
        <v>3</v>
      </c>
      <c r="H16" s="4">
        <v>2</v>
      </c>
      <c r="I16" s="4">
        <v>2</v>
      </c>
      <c r="J16" s="19">
        <v>7000</v>
      </c>
      <c r="K16" s="19">
        <v>40000</v>
      </c>
      <c r="L16" s="19">
        <v>14000</v>
      </c>
      <c r="M16" s="19">
        <v>100000</v>
      </c>
      <c r="N16" s="19">
        <v>5000</v>
      </c>
      <c r="O16" s="19">
        <v>1000</v>
      </c>
      <c r="P16" s="19">
        <f t="shared" si="0"/>
        <v>1050000</v>
      </c>
      <c r="Q16" s="19">
        <f t="shared" si="0"/>
        <v>280000</v>
      </c>
      <c r="R16" s="19">
        <f t="shared" si="0"/>
        <v>42000</v>
      </c>
      <c r="S16" s="19">
        <f t="shared" si="0"/>
        <v>300000</v>
      </c>
      <c r="T16" s="19">
        <f t="shared" si="0"/>
        <v>10000</v>
      </c>
      <c r="U16" s="19">
        <f t="shared" si="0"/>
        <v>2000</v>
      </c>
      <c r="V16" s="19">
        <f>E49/'[1]Biaya IP'!AD16</f>
        <v>2234.63687150838</v>
      </c>
      <c r="W16" s="19">
        <f>G49/'[1]Biaya IP'!AD16</f>
        <v>3072.6256983240223</v>
      </c>
      <c r="X16" s="19">
        <f t="shared" si="1"/>
        <v>1689307.2625698324</v>
      </c>
    </row>
    <row r="17" spans="1:24" x14ac:dyDescent="0.25">
      <c r="A17" s="21">
        <v>11</v>
      </c>
      <c r="B17" s="4" t="s">
        <v>82</v>
      </c>
      <c r="C17" s="4" t="s">
        <v>83</v>
      </c>
      <c r="D17" s="25">
        <v>179</v>
      </c>
      <c r="E17" s="25">
        <v>15</v>
      </c>
      <c r="F17" s="25">
        <v>8</v>
      </c>
      <c r="G17" s="4">
        <v>5</v>
      </c>
      <c r="H17" s="4">
        <v>4</v>
      </c>
      <c r="I17" s="4">
        <v>5</v>
      </c>
      <c r="J17" s="19">
        <v>7500</v>
      </c>
      <c r="K17" s="19">
        <v>45000</v>
      </c>
      <c r="L17" s="19">
        <v>14000</v>
      </c>
      <c r="M17" s="19">
        <v>280000</v>
      </c>
      <c r="N17" s="19">
        <v>5000</v>
      </c>
      <c r="O17" s="19">
        <v>1500</v>
      </c>
      <c r="P17" s="19">
        <f t="shared" si="0"/>
        <v>1342500</v>
      </c>
      <c r="Q17" s="19">
        <f t="shared" si="0"/>
        <v>675000</v>
      </c>
      <c r="R17" s="19">
        <f t="shared" si="0"/>
        <v>112000</v>
      </c>
      <c r="S17" s="19">
        <f t="shared" si="0"/>
        <v>1400000</v>
      </c>
      <c r="T17" s="19">
        <f t="shared" si="0"/>
        <v>20000</v>
      </c>
      <c r="U17" s="19">
        <f t="shared" si="0"/>
        <v>7500</v>
      </c>
      <c r="V17" s="19">
        <f>E50/'[1]Biaya IP'!AD17</f>
        <v>2234.63687150838</v>
      </c>
      <c r="W17" s="19">
        <f>G50/'[1]Biaya IP'!AD17</f>
        <v>3072.6256983240223</v>
      </c>
      <c r="X17" s="19">
        <f t="shared" si="1"/>
        <v>3562307.2625698321</v>
      </c>
    </row>
    <row r="18" spans="1:24" x14ac:dyDescent="0.25">
      <c r="A18" s="4">
        <v>12</v>
      </c>
      <c r="B18" s="4" t="s">
        <v>82</v>
      </c>
      <c r="C18" s="4" t="s">
        <v>84</v>
      </c>
      <c r="D18" s="25">
        <v>179</v>
      </c>
      <c r="E18" s="25">
        <v>3</v>
      </c>
      <c r="F18" s="25">
        <v>4</v>
      </c>
      <c r="G18" s="4">
        <v>4</v>
      </c>
      <c r="H18" s="4">
        <v>3</v>
      </c>
      <c r="I18" s="4">
        <v>3</v>
      </c>
      <c r="J18" s="19">
        <v>7500</v>
      </c>
      <c r="K18" s="19">
        <v>45000</v>
      </c>
      <c r="L18" s="19">
        <v>14000</v>
      </c>
      <c r="M18" s="19">
        <v>150000</v>
      </c>
      <c r="N18" s="19">
        <v>5000</v>
      </c>
      <c r="O18" s="19">
        <v>1500</v>
      </c>
      <c r="P18" s="19">
        <f t="shared" si="0"/>
        <v>1342500</v>
      </c>
      <c r="Q18" s="19">
        <f t="shared" si="0"/>
        <v>135000</v>
      </c>
      <c r="R18" s="19">
        <f t="shared" si="0"/>
        <v>56000</v>
      </c>
      <c r="S18" s="19">
        <f t="shared" si="0"/>
        <v>600000</v>
      </c>
      <c r="T18" s="19">
        <f t="shared" si="0"/>
        <v>15000</v>
      </c>
      <c r="U18" s="19">
        <f t="shared" si="0"/>
        <v>4500</v>
      </c>
      <c r="V18" s="19">
        <f>E51/'[1]Biaya IP'!AD18</f>
        <v>2234.63687150838</v>
      </c>
      <c r="W18" s="19">
        <f>G51/'[1]Biaya IP'!AD18</f>
        <v>3072.6256983240223</v>
      </c>
      <c r="X18" s="19">
        <f t="shared" si="1"/>
        <v>2158307.2625698321</v>
      </c>
    </row>
    <row r="19" spans="1:24" x14ac:dyDescent="0.25">
      <c r="A19" s="4">
        <v>13</v>
      </c>
      <c r="B19" s="4" t="s">
        <v>82</v>
      </c>
      <c r="C19" s="4" t="s">
        <v>85</v>
      </c>
      <c r="D19" s="25">
        <v>179</v>
      </c>
      <c r="E19" s="25">
        <v>3</v>
      </c>
      <c r="F19" s="25">
        <v>4</v>
      </c>
      <c r="G19" s="4">
        <v>4</v>
      </c>
      <c r="H19" s="4">
        <v>3</v>
      </c>
      <c r="I19" s="4">
        <v>3</v>
      </c>
      <c r="J19" s="19">
        <v>7500</v>
      </c>
      <c r="K19" s="19">
        <v>45000</v>
      </c>
      <c r="L19" s="19">
        <v>14000</v>
      </c>
      <c r="M19" s="19">
        <v>150000</v>
      </c>
      <c r="N19" s="19">
        <v>5000</v>
      </c>
      <c r="O19" s="19">
        <v>1500</v>
      </c>
      <c r="P19" s="19">
        <f t="shared" si="0"/>
        <v>1342500</v>
      </c>
      <c r="Q19" s="19">
        <f t="shared" si="0"/>
        <v>135000</v>
      </c>
      <c r="R19" s="19">
        <f t="shared" si="0"/>
        <v>56000</v>
      </c>
      <c r="S19" s="19">
        <f t="shared" si="0"/>
        <v>600000</v>
      </c>
      <c r="T19" s="19">
        <f t="shared" si="0"/>
        <v>15000</v>
      </c>
      <c r="U19" s="19">
        <f t="shared" si="0"/>
        <v>4500</v>
      </c>
      <c r="V19" s="19">
        <f>E52/'[1]Biaya IP'!AD19</f>
        <v>2234.63687150838</v>
      </c>
      <c r="W19" s="19">
        <f>G52/'[1]Biaya IP'!AD19</f>
        <v>3072.6256983240223</v>
      </c>
      <c r="X19" s="19">
        <f t="shared" si="1"/>
        <v>2158307.2625698321</v>
      </c>
    </row>
    <row r="20" spans="1:24" x14ac:dyDescent="0.25">
      <c r="A20" s="4">
        <v>14</v>
      </c>
      <c r="B20" s="4" t="s">
        <v>82</v>
      </c>
      <c r="C20" s="4" t="s">
        <v>86</v>
      </c>
      <c r="D20" s="25">
        <v>179</v>
      </c>
      <c r="E20" s="25">
        <v>5</v>
      </c>
      <c r="F20" s="25">
        <v>4</v>
      </c>
      <c r="G20" s="4">
        <v>4</v>
      </c>
      <c r="H20" s="4">
        <v>3</v>
      </c>
      <c r="I20" s="4">
        <v>3</v>
      </c>
      <c r="J20" s="19">
        <v>7500</v>
      </c>
      <c r="K20" s="19">
        <v>45000</v>
      </c>
      <c r="L20" s="19">
        <v>14000</v>
      </c>
      <c r="M20" s="19">
        <v>150000</v>
      </c>
      <c r="N20" s="19">
        <v>5000</v>
      </c>
      <c r="O20" s="19">
        <v>1500</v>
      </c>
      <c r="P20" s="19">
        <f t="shared" si="0"/>
        <v>1342500</v>
      </c>
      <c r="Q20" s="19">
        <f t="shared" si="0"/>
        <v>225000</v>
      </c>
      <c r="R20" s="19">
        <f t="shared" si="0"/>
        <v>56000</v>
      </c>
      <c r="S20" s="19">
        <f t="shared" si="0"/>
        <v>600000</v>
      </c>
      <c r="T20" s="19">
        <f t="shared" si="0"/>
        <v>15000</v>
      </c>
      <c r="U20" s="19">
        <f t="shared" si="0"/>
        <v>4500</v>
      </c>
      <c r="V20" s="19">
        <f>E53/'[1]Biaya IP'!AD20</f>
        <v>5027.9329608938551</v>
      </c>
      <c r="W20" s="19">
        <f>G53/'[1]Biaya IP'!AD20</f>
        <v>3910.6145251396647</v>
      </c>
      <c r="X20" s="19">
        <f t="shared" si="1"/>
        <v>2251938.5474860338</v>
      </c>
    </row>
    <row r="21" spans="1:24" x14ac:dyDescent="0.25">
      <c r="A21" s="4">
        <v>15</v>
      </c>
      <c r="B21" s="4" t="s">
        <v>82</v>
      </c>
      <c r="C21" s="4" t="s">
        <v>87</v>
      </c>
      <c r="D21" s="25">
        <v>179</v>
      </c>
      <c r="E21" s="25">
        <v>4</v>
      </c>
      <c r="F21" s="25">
        <v>4</v>
      </c>
      <c r="G21" s="4">
        <v>4</v>
      </c>
      <c r="H21" s="4">
        <v>3</v>
      </c>
      <c r="I21" s="4">
        <v>3</v>
      </c>
      <c r="J21" s="19">
        <v>7500</v>
      </c>
      <c r="K21" s="19">
        <v>45000</v>
      </c>
      <c r="L21" s="19">
        <v>14000</v>
      </c>
      <c r="M21" s="19">
        <v>150000</v>
      </c>
      <c r="N21" s="19">
        <v>5000</v>
      </c>
      <c r="O21" s="19">
        <v>1500</v>
      </c>
      <c r="P21" s="19">
        <f t="shared" si="0"/>
        <v>1342500</v>
      </c>
      <c r="Q21" s="19">
        <f t="shared" si="0"/>
        <v>180000</v>
      </c>
      <c r="R21" s="19">
        <f t="shared" si="0"/>
        <v>56000</v>
      </c>
      <c r="S21" s="19">
        <f t="shared" si="0"/>
        <v>600000</v>
      </c>
      <c r="T21" s="19">
        <f t="shared" si="0"/>
        <v>15000</v>
      </c>
      <c r="U21" s="19">
        <f t="shared" si="0"/>
        <v>4500</v>
      </c>
      <c r="V21" s="19">
        <f>E54/'[1]Biaya IP'!AD21</f>
        <v>2793.2960893854747</v>
      </c>
      <c r="W21" s="19">
        <f>G54/'[1]Biaya IP'!AD21</f>
        <v>3351.9553072625699</v>
      </c>
      <c r="X21" s="19">
        <f t="shared" si="1"/>
        <v>2204145.2513966481</v>
      </c>
    </row>
    <row r="22" spans="1:24" x14ac:dyDescent="0.25">
      <c r="A22" s="4">
        <v>16</v>
      </c>
      <c r="B22" s="4" t="s">
        <v>82</v>
      </c>
      <c r="C22" s="4" t="s">
        <v>88</v>
      </c>
      <c r="D22" s="25">
        <v>179</v>
      </c>
      <c r="E22" s="25">
        <v>0</v>
      </c>
      <c r="F22" s="25">
        <v>4</v>
      </c>
      <c r="G22" s="4">
        <v>4</v>
      </c>
      <c r="H22" s="4">
        <v>3</v>
      </c>
      <c r="I22" s="4">
        <v>3</v>
      </c>
      <c r="J22" s="19">
        <v>7500</v>
      </c>
      <c r="K22" s="19">
        <v>45000</v>
      </c>
      <c r="L22" s="19">
        <v>14000</v>
      </c>
      <c r="M22" s="19">
        <v>150000</v>
      </c>
      <c r="N22" s="19">
        <v>5000</v>
      </c>
      <c r="O22" s="19">
        <v>1500</v>
      </c>
      <c r="P22" s="19">
        <f t="shared" si="0"/>
        <v>1342500</v>
      </c>
      <c r="Q22" s="19">
        <f t="shared" si="0"/>
        <v>0</v>
      </c>
      <c r="R22" s="19">
        <f t="shared" si="0"/>
        <v>56000</v>
      </c>
      <c r="S22" s="19">
        <f t="shared" si="0"/>
        <v>600000</v>
      </c>
      <c r="T22" s="19">
        <f t="shared" si="0"/>
        <v>15000</v>
      </c>
      <c r="U22" s="19">
        <f t="shared" si="0"/>
        <v>4500</v>
      </c>
      <c r="V22" s="19">
        <f>E55/'[1]Biaya IP'!AD22</f>
        <v>2793.2960893854747</v>
      </c>
      <c r="W22" s="19">
        <f>G55/'[1]Biaya IP'!AD22</f>
        <v>3351.9553072625699</v>
      </c>
      <c r="X22" s="19">
        <f t="shared" si="1"/>
        <v>2024145.2513966479</v>
      </c>
    </row>
    <row r="23" spans="1:24" x14ac:dyDescent="0.25">
      <c r="A23" s="4">
        <v>17</v>
      </c>
      <c r="B23" s="4" t="s">
        <v>82</v>
      </c>
      <c r="C23" s="4" t="s">
        <v>89</v>
      </c>
      <c r="D23" s="25">
        <v>179</v>
      </c>
      <c r="E23" s="25">
        <v>0</v>
      </c>
      <c r="F23" s="25">
        <v>4</v>
      </c>
      <c r="G23" s="4">
        <v>4</v>
      </c>
      <c r="H23" s="4">
        <v>3</v>
      </c>
      <c r="I23" s="4">
        <v>3</v>
      </c>
      <c r="J23" s="19">
        <v>7500</v>
      </c>
      <c r="K23" s="19">
        <v>45000</v>
      </c>
      <c r="L23" s="19">
        <v>14000</v>
      </c>
      <c r="M23" s="19">
        <v>150000</v>
      </c>
      <c r="N23" s="19">
        <v>5000</v>
      </c>
      <c r="O23" s="19">
        <v>1500</v>
      </c>
      <c r="P23" s="19">
        <f t="shared" ref="P23:U36" si="2">D23*J23</f>
        <v>1342500</v>
      </c>
      <c r="Q23" s="19">
        <f t="shared" si="2"/>
        <v>0</v>
      </c>
      <c r="R23" s="19">
        <f t="shared" si="2"/>
        <v>56000</v>
      </c>
      <c r="S23" s="19">
        <f t="shared" si="2"/>
        <v>600000</v>
      </c>
      <c r="T23" s="19">
        <f t="shared" si="2"/>
        <v>15000</v>
      </c>
      <c r="U23" s="19">
        <f t="shared" si="2"/>
        <v>4500</v>
      </c>
      <c r="V23" s="19">
        <f>E56/'[1]Biaya IP'!AD23</f>
        <v>2793.2960893854747</v>
      </c>
      <c r="W23" s="19">
        <f>G56/'[1]Biaya IP'!AD23</f>
        <v>3351.9553072625699</v>
      </c>
      <c r="X23" s="19">
        <f t="shared" si="1"/>
        <v>2024145.2513966479</v>
      </c>
    </row>
    <row r="24" spans="1:24" x14ac:dyDescent="0.25">
      <c r="A24" s="4">
        <v>18</v>
      </c>
      <c r="B24" s="4" t="s">
        <v>82</v>
      </c>
      <c r="C24" s="4" t="s">
        <v>90</v>
      </c>
      <c r="D24" s="25">
        <v>179</v>
      </c>
      <c r="E24" s="25">
        <v>0</v>
      </c>
      <c r="F24" s="25">
        <v>4</v>
      </c>
      <c r="G24" s="4">
        <v>4</v>
      </c>
      <c r="H24" s="4">
        <v>3</v>
      </c>
      <c r="I24" s="4">
        <v>3</v>
      </c>
      <c r="J24" s="19">
        <v>7500</v>
      </c>
      <c r="K24" s="19">
        <v>45000</v>
      </c>
      <c r="L24" s="19">
        <v>14000</v>
      </c>
      <c r="M24" s="19">
        <v>150000</v>
      </c>
      <c r="N24" s="19">
        <v>5000</v>
      </c>
      <c r="O24" s="19">
        <v>1500</v>
      </c>
      <c r="P24" s="19">
        <f t="shared" si="2"/>
        <v>1342500</v>
      </c>
      <c r="Q24" s="19">
        <f t="shared" si="2"/>
        <v>0</v>
      </c>
      <c r="R24" s="19">
        <f t="shared" si="2"/>
        <v>56000</v>
      </c>
      <c r="S24" s="19">
        <f t="shared" si="2"/>
        <v>600000</v>
      </c>
      <c r="T24" s="19">
        <f t="shared" si="2"/>
        <v>15000</v>
      </c>
      <c r="U24" s="19">
        <f t="shared" si="2"/>
        <v>4500</v>
      </c>
      <c r="V24" s="19">
        <f>E57/'[1]Biaya IP'!AD24</f>
        <v>2793.2960893854747</v>
      </c>
      <c r="W24" s="19">
        <f>G57/'[1]Biaya IP'!AD24</f>
        <v>3351.9553072625699</v>
      </c>
      <c r="X24" s="19">
        <f t="shared" si="1"/>
        <v>2024145.2513966479</v>
      </c>
    </row>
    <row r="25" spans="1:24" x14ac:dyDescent="0.25">
      <c r="A25" s="4">
        <v>19</v>
      </c>
      <c r="B25" s="4" t="s">
        <v>82</v>
      </c>
      <c r="C25" s="4" t="s">
        <v>91</v>
      </c>
      <c r="D25" s="25">
        <v>179</v>
      </c>
      <c r="E25" s="25">
        <v>0</v>
      </c>
      <c r="F25" s="25">
        <v>4</v>
      </c>
      <c r="G25" s="4">
        <v>4</v>
      </c>
      <c r="H25" s="4">
        <v>3</v>
      </c>
      <c r="I25" s="4">
        <v>3</v>
      </c>
      <c r="J25" s="19">
        <v>7500</v>
      </c>
      <c r="K25" s="19">
        <v>45000</v>
      </c>
      <c r="L25" s="19">
        <v>14000</v>
      </c>
      <c r="M25" s="19">
        <v>150000</v>
      </c>
      <c r="N25" s="19">
        <v>5000</v>
      </c>
      <c r="O25" s="19">
        <v>1500</v>
      </c>
      <c r="P25" s="19">
        <f t="shared" si="2"/>
        <v>1342500</v>
      </c>
      <c r="Q25" s="19">
        <f t="shared" si="2"/>
        <v>0</v>
      </c>
      <c r="R25" s="19">
        <f t="shared" si="2"/>
        <v>56000</v>
      </c>
      <c r="S25" s="19">
        <f t="shared" si="2"/>
        <v>600000</v>
      </c>
      <c r="T25" s="19">
        <f t="shared" si="2"/>
        <v>15000</v>
      </c>
      <c r="U25" s="19">
        <f t="shared" si="2"/>
        <v>4500</v>
      </c>
      <c r="V25" s="19">
        <f>E58/'[1]Biaya IP'!AD25</f>
        <v>2793.2960893854747</v>
      </c>
      <c r="W25" s="19">
        <f>G58/'[1]Biaya IP'!AD25</f>
        <v>3351.9553072625699</v>
      </c>
      <c r="X25" s="19">
        <f t="shared" si="1"/>
        <v>2024145.2513966479</v>
      </c>
    </row>
    <row r="26" spans="1:24" x14ac:dyDescent="0.25">
      <c r="A26" s="4">
        <v>20</v>
      </c>
      <c r="B26" s="4" t="s">
        <v>82</v>
      </c>
      <c r="C26" s="4" t="s">
        <v>92</v>
      </c>
      <c r="D26" s="25">
        <v>179</v>
      </c>
      <c r="E26" s="25">
        <v>0</v>
      </c>
      <c r="F26" s="25">
        <v>4</v>
      </c>
      <c r="G26" s="4">
        <v>4</v>
      </c>
      <c r="H26" s="4">
        <v>3</v>
      </c>
      <c r="I26" s="4">
        <v>3</v>
      </c>
      <c r="J26" s="19">
        <v>8000</v>
      </c>
      <c r="K26" s="19">
        <v>50000</v>
      </c>
      <c r="L26" s="19">
        <v>14000</v>
      </c>
      <c r="M26" s="19">
        <v>200000</v>
      </c>
      <c r="N26" s="19">
        <v>5000</v>
      </c>
      <c r="O26" s="19">
        <v>1500</v>
      </c>
      <c r="P26" s="19">
        <f t="shared" si="2"/>
        <v>1432000</v>
      </c>
      <c r="Q26" s="19">
        <f t="shared" si="2"/>
        <v>0</v>
      </c>
      <c r="R26" s="19">
        <f t="shared" si="2"/>
        <v>56000</v>
      </c>
      <c r="S26" s="19">
        <f t="shared" si="2"/>
        <v>800000</v>
      </c>
      <c r="T26" s="19">
        <f t="shared" si="2"/>
        <v>15000</v>
      </c>
      <c r="U26" s="19">
        <f t="shared" si="2"/>
        <v>4500</v>
      </c>
      <c r="V26" s="19">
        <f>E59/'[1]Biaya IP'!AD26</f>
        <v>3125</v>
      </c>
      <c r="W26" s="19">
        <f>G59/'[1]Biaya IP'!AD26</f>
        <v>3750</v>
      </c>
      <c r="X26" s="19">
        <f t="shared" si="1"/>
        <v>2314375</v>
      </c>
    </row>
    <row r="27" spans="1:24" x14ac:dyDescent="0.25">
      <c r="A27" s="4">
        <v>21</v>
      </c>
      <c r="B27" s="4" t="s">
        <v>93</v>
      </c>
      <c r="C27" s="4" t="s">
        <v>94</v>
      </c>
      <c r="D27" s="25">
        <v>160</v>
      </c>
      <c r="E27" s="25">
        <v>4</v>
      </c>
      <c r="F27" s="25">
        <v>5</v>
      </c>
      <c r="G27" s="4">
        <v>6</v>
      </c>
      <c r="H27" s="4">
        <v>4</v>
      </c>
      <c r="I27" s="4">
        <v>2</v>
      </c>
      <c r="J27" s="19">
        <v>8000</v>
      </c>
      <c r="K27" s="19">
        <v>50000</v>
      </c>
      <c r="L27" s="19">
        <v>14000</v>
      </c>
      <c r="M27" s="19">
        <v>200000</v>
      </c>
      <c r="N27" s="19">
        <v>5000</v>
      </c>
      <c r="O27" s="19">
        <v>2000</v>
      </c>
      <c r="P27" s="19">
        <f t="shared" si="2"/>
        <v>1280000</v>
      </c>
      <c r="Q27" s="19">
        <f t="shared" si="2"/>
        <v>200000</v>
      </c>
      <c r="R27" s="19">
        <f t="shared" si="2"/>
        <v>70000</v>
      </c>
      <c r="S27" s="19">
        <f t="shared" si="2"/>
        <v>1200000</v>
      </c>
      <c r="T27" s="19">
        <f t="shared" si="2"/>
        <v>20000</v>
      </c>
      <c r="U27" s="19">
        <f t="shared" si="2"/>
        <v>4000</v>
      </c>
      <c r="V27" s="19">
        <f>E60/'[1]Biaya IP'!AD27</f>
        <v>3125</v>
      </c>
      <c r="W27" s="19">
        <f>G60/'[1]Biaya IP'!AD27</f>
        <v>3750</v>
      </c>
      <c r="X27" s="19">
        <f t="shared" si="1"/>
        <v>2780875</v>
      </c>
    </row>
    <row r="28" spans="1:24" x14ac:dyDescent="0.25">
      <c r="A28" s="4">
        <v>22</v>
      </c>
      <c r="B28" s="4" t="s">
        <v>93</v>
      </c>
      <c r="C28" s="4" t="s">
        <v>95</v>
      </c>
      <c r="D28" s="25">
        <v>160</v>
      </c>
      <c r="E28" s="25">
        <v>3</v>
      </c>
      <c r="F28" s="25">
        <v>5</v>
      </c>
      <c r="G28" s="4">
        <v>6</v>
      </c>
      <c r="H28" s="4">
        <v>4</v>
      </c>
      <c r="I28" s="4">
        <v>2</v>
      </c>
      <c r="J28" s="19">
        <v>8000</v>
      </c>
      <c r="K28" s="19">
        <v>50000</v>
      </c>
      <c r="L28" s="19">
        <v>14000</v>
      </c>
      <c r="M28" s="19">
        <v>200000</v>
      </c>
      <c r="N28" s="19">
        <v>5000</v>
      </c>
      <c r="O28" s="19">
        <v>2000</v>
      </c>
      <c r="P28" s="19">
        <f t="shared" si="2"/>
        <v>1280000</v>
      </c>
      <c r="Q28" s="19">
        <f t="shared" si="2"/>
        <v>150000</v>
      </c>
      <c r="R28" s="19">
        <f t="shared" si="2"/>
        <v>70000</v>
      </c>
      <c r="S28" s="19">
        <f t="shared" si="2"/>
        <v>1200000</v>
      </c>
      <c r="T28" s="19">
        <f t="shared" si="2"/>
        <v>20000</v>
      </c>
      <c r="U28" s="19">
        <f t="shared" si="2"/>
        <v>4000</v>
      </c>
      <c r="V28" s="19">
        <f>E61/'[1]Biaya IP'!AD28</f>
        <v>3125</v>
      </c>
      <c r="W28" s="19">
        <f>G61/'[1]Biaya IP'!AD28</f>
        <v>3750</v>
      </c>
      <c r="X28" s="19">
        <f t="shared" si="1"/>
        <v>2730875</v>
      </c>
    </row>
    <row r="29" spans="1:24" x14ac:dyDescent="0.25">
      <c r="A29" s="4">
        <v>23</v>
      </c>
      <c r="B29" s="4" t="s">
        <v>93</v>
      </c>
      <c r="C29" s="4" t="s">
        <v>96</v>
      </c>
      <c r="D29" s="25">
        <v>160</v>
      </c>
      <c r="E29" s="25">
        <v>0</v>
      </c>
      <c r="F29" s="25">
        <v>5</v>
      </c>
      <c r="G29" s="4">
        <v>6</v>
      </c>
      <c r="H29" s="4">
        <v>4</v>
      </c>
      <c r="I29" s="4">
        <v>2</v>
      </c>
      <c r="J29" s="19">
        <v>8000</v>
      </c>
      <c r="K29" s="19">
        <v>50000</v>
      </c>
      <c r="L29" s="19">
        <v>14000</v>
      </c>
      <c r="M29" s="19">
        <v>200000</v>
      </c>
      <c r="N29" s="19">
        <v>5000</v>
      </c>
      <c r="O29" s="19">
        <v>2000</v>
      </c>
      <c r="P29" s="19">
        <f t="shared" si="2"/>
        <v>1280000</v>
      </c>
      <c r="Q29" s="19">
        <f t="shared" si="2"/>
        <v>0</v>
      </c>
      <c r="R29" s="19">
        <f t="shared" si="2"/>
        <v>70000</v>
      </c>
      <c r="S29" s="19">
        <f t="shared" si="2"/>
        <v>1200000</v>
      </c>
      <c r="T29" s="19">
        <f t="shared" si="2"/>
        <v>20000</v>
      </c>
      <c r="U29" s="19">
        <f t="shared" si="2"/>
        <v>4000</v>
      </c>
      <c r="V29" s="19">
        <f>E62/'[1]Biaya IP'!AD29</f>
        <v>3125</v>
      </c>
      <c r="W29" s="19">
        <f>G62/'[1]Biaya IP'!AD29</f>
        <v>3750</v>
      </c>
      <c r="X29" s="19">
        <f t="shared" si="1"/>
        <v>2580875</v>
      </c>
    </row>
    <row r="30" spans="1:24" x14ac:dyDescent="0.25">
      <c r="A30" s="4">
        <v>24</v>
      </c>
      <c r="B30" s="4" t="s">
        <v>93</v>
      </c>
      <c r="C30" s="4" t="s">
        <v>97</v>
      </c>
      <c r="D30" s="25">
        <v>160</v>
      </c>
      <c r="E30" s="25">
        <v>0</v>
      </c>
      <c r="F30" s="25">
        <v>5</v>
      </c>
      <c r="G30" s="4">
        <v>6</v>
      </c>
      <c r="H30" s="4">
        <v>4</v>
      </c>
      <c r="I30" s="4">
        <v>2</v>
      </c>
      <c r="J30" s="19">
        <v>8000</v>
      </c>
      <c r="K30" s="19">
        <v>50000</v>
      </c>
      <c r="L30" s="19">
        <v>14000</v>
      </c>
      <c r="M30" s="19">
        <v>200000</v>
      </c>
      <c r="N30" s="19">
        <v>5000</v>
      </c>
      <c r="O30" s="19">
        <v>2000</v>
      </c>
      <c r="P30" s="19">
        <f t="shared" si="2"/>
        <v>1280000</v>
      </c>
      <c r="Q30" s="19">
        <f t="shared" si="2"/>
        <v>0</v>
      </c>
      <c r="R30" s="19">
        <f t="shared" si="2"/>
        <v>70000</v>
      </c>
      <c r="S30" s="19">
        <f t="shared" si="2"/>
        <v>1200000</v>
      </c>
      <c r="T30" s="19">
        <f t="shared" si="2"/>
        <v>20000</v>
      </c>
      <c r="U30" s="19">
        <f t="shared" si="2"/>
        <v>4000</v>
      </c>
      <c r="V30" s="19">
        <f>E63/'[1]Biaya IP'!AD30</f>
        <v>3750</v>
      </c>
      <c r="W30" s="19">
        <f>G63/'[1]Biaya IP'!AD30</f>
        <v>4375</v>
      </c>
      <c r="X30" s="19">
        <f t="shared" si="1"/>
        <v>2582125</v>
      </c>
    </row>
    <row r="31" spans="1:24" x14ac:dyDescent="0.25">
      <c r="A31" s="4">
        <v>25</v>
      </c>
      <c r="B31" s="4" t="s">
        <v>93</v>
      </c>
      <c r="C31" s="4" t="s">
        <v>98</v>
      </c>
      <c r="D31" s="25">
        <v>160</v>
      </c>
      <c r="E31" s="25">
        <v>0</v>
      </c>
      <c r="F31" s="25">
        <v>5</v>
      </c>
      <c r="G31" s="4">
        <v>6</v>
      </c>
      <c r="H31" s="4">
        <v>4</v>
      </c>
      <c r="I31" s="4">
        <v>2</v>
      </c>
      <c r="J31" s="19">
        <v>8000</v>
      </c>
      <c r="K31" s="19">
        <v>50000</v>
      </c>
      <c r="L31" s="19">
        <v>14000</v>
      </c>
      <c r="M31" s="19">
        <v>200000</v>
      </c>
      <c r="N31" s="19">
        <v>5000</v>
      </c>
      <c r="O31" s="19">
        <v>2000</v>
      </c>
      <c r="P31" s="19">
        <f t="shared" si="2"/>
        <v>1280000</v>
      </c>
      <c r="Q31" s="19">
        <f t="shared" si="2"/>
        <v>0</v>
      </c>
      <c r="R31" s="19">
        <f t="shared" si="2"/>
        <v>70000</v>
      </c>
      <c r="S31" s="19">
        <f t="shared" si="2"/>
        <v>1200000</v>
      </c>
      <c r="T31" s="19">
        <f t="shared" si="2"/>
        <v>20000</v>
      </c>
      <c r="U31" s="19">
        <f t="shared" si="2"/>
        <v>4000</v>
      </c>
      <c r="V31" s="19">
        <f>E64/'[1]Biaya IP'!AD31</f>
        <v>3750</v>
      </c>
      <c r="W31" s="19">
        <f>G64/'[1]Biaya IP'!AD31</f>
        <v>4375</v>
      </c>
      <c r="X31" s="19">
        <f t="shared" si="1"/>
        <v>2582125</v>
      </c>
    </row>
    <row r="32" spans="1:24" x14ac:dyDescent="0.25">
      <c r="A32" s="4">
        <v>26</v>
      </c>
      <c r="B32" s="4" t="s">
        <v>93</v>
      </c>
      <c r="C32" s="4" t="s">
        <v>99</v>
      </c>
      <c r="D32" s="25">
        <v>160</v>
      </c>
      <c r="E32" s="25">
        <v>0</v>
      </c>
      <c r="F32" s="25">
        <v>5</v>
      </c>
      <c r="G32" s="4">
        <v>6</v>
      </c>
      <c r="H32" s="4">
        <v>4</v>
      </c>
      <c r="I32" s="4">
        <v>2</v>
      </c>
      <c r="J32" s="19">
        <v>8000</v>
      </c>
      <c r="K32" s="19">
        <v>50000</v>
      </c>
      <c r="L32" s="19">
        <v>14000</v>
      </c>
      <c r="M32" s="19">
        <v>200000</v>
      </c>
      <c r="N32" s="19">
        <v>5000</v>
      </c>
      <c r="O32" s="19">
        <v>2000</v>
      </c>
      <c r="P32" s="19">
        <f t="shared" si="2"/>
        <v>1280000</v>
      </c>
      <c r="Q32" s="19">
        <f t="shared" si="2"/>
        <v>0</v>
      </c>
      <c r="R32" s="19">
        <f t="shared" si="2"/>
        <v>70000</v>
      </c>
      <c r="S32" s="19">
        <f t="shared" si="2"/>
        <v>1200000</v>
      </c>
      <c r="T32" s="19">
        <f t="shared" si="2"/>
        <v>20000</v>
      </c>
      <c r="U32" s="19">
        <f t="shared" si="2"/>
        <v>4000</v>
      </c>
      <c r="V32" s="19">
        <f>E65/'[1]Biaya IP'!AD32</f>
        <v>3750</v>
      </c>
      <c r="W32" s="19">
        <f>G65/'[1]Biaya IP'!AD32</f>
        <v>4375</v>
      </c>
      <c r="X32" s="19">
        <f t="shared" si="1"/>
        <v>2582125</v>
      </c>
    </row>
    <row r="33" spans="1:24" x14ac:dyDescent="0.25">
      <c r="A33" s="4">
        <v>27</v>
      </c>
      <c r="B33" s="4" t="s">
        <v>93</v>
      </c>
      <c r="C33" s="4" t="s">
        <v>100</v>
      </c>
      <c r="D33" s="25">
        <v>160</v>
      </c>
      <c r="E33" s="25">
        <v>4</v>
      </c>
      <c r="F33" s="25">
        <v>5</v>
      </c>
      <c r="G33" s="4">
        <v>6</v>
      </c>
      <c r="H33" s="4">
        <v>4</v>
      </c>
      <c r="I33" s="4">
        <v>2</v>
      </c>
      <c r="J33" s="19">
        <v>8000</v>
      </c>
      <c r="K33" s="19">
        <v>50000</v>
      </c>
      <c r="L33" s="19">
        <v>14000</v>
      </c>
      <c r="M33" s="19">
        <v>200000</v>
      </c>
      <c r="N33" s="19">
        <v>5000</v>
      </c>
      <c r="O33" s="19">
        <v>2000</v>
      </c>
      <c r="P33" s="19">
        <f t="shared" si="2"/>
        <v>1280000</v>
      </c>
      <c r="Q33" s="19">
        <f t="shared" si="2"/>
        <v>200000</v>
      </c>
      <c r="R33" s="19">
        <f t="shared" si="2"/>
        <v>70000</v>
      </c>
      <c r="S33" s="19">
        <f t="shared" si="2"/>
        <v>1200000</v>
      </c>
      <c r="T33" s="19">
        <f t="shared" si="2"/>
        <v>20000</v>
      </c>
      <c r="U33" s="19">
        <f t="shared" si="2"/>
        <v>4000</v>
      </c>
      <c r="V33" s="19">
        <f>E66/'[1]Biaya IP'!AD33</f>
        <v>3750</v>
      </c>
      <c r="W33" s="19">
        <f>G66/'[1]Biaya IP'!AD33</f>
        <v>4375</v>
      </c>
      <c r="X33" s="19">
        <f t="shared" si="1"/>
        <v>2782125</v>
      </c>
    </row>
    <row r="34" spans="1:24" x14ac:dyDescent="0.25">
      <c r="A34" s="4">
        <v>28</v>
      </c>
      <c r="B34" s="4" t="s">
        <v>93</v>
      </c>
      <c r="C34" s="4" t="s">
        <v>101</v>
      </c>
      <c r="D34" s="25">
        <v>160</v>
      </c>
      <c r="E34" s="25">
        <v>4</v>
      </c>
      <c r="F34" s="25">
        <v>5</v>
      </c>
      <c r="G34" s="4">
        <v>6</v>
      </c>
      <c r="H34" s="4">
        <v>4</v>
      </c>
      <c r="I34" s="4">
        <v>2</v>
      </c>
      <c r="J34" s="19">
        <v>8000</v>
      </c>
      <c r="K34" s="19">
        <v>50000</v>
      </c>
      <c r="L34" s="19">
        <v>14000</v>
      </c>
      <c r="M34" s="19">
        <v>200000</v>
      </c>
      <c r="N34" s="19">
        <v>5000</v>
      </c>
      <c r="O34" s="19">
        <v>2000</v>
      </c>
      <c r="P34" s="19">
        <f t="shared" si="2"/>
        <v>1280000</v>
      </c>
      <c r="Q34" s="19">
        <f t="shared" si="2"/>
        <v>200000</v>
      </c>
      <c r="R34" s="19">
        <f t="shared" si="2"/>
        <v>70000</v>
      </c>
      <c r="S34" s="19">
        <f t="shared" si="2"/>
        <v>1200000</v>
      </c>
      <c r="T34" s="19">
        <f t="shared" si="2"/>
        <v>20000</v>
      </c>
      <c r="U34" s="19">
        <f t="shared" si="2"/>
        <v>4000</v>
      </c>
      <c r="V34" s="19">
        <f>E67/'[1]Biaya IP'!AD34</f>
        <v>3750</v>
      </c>
      <c r="W34" s="19">
        <f>G67/'[1]Biaya IP'!AD34</f>
        <v>4375</v>
      </c>
      <c r="X34" s="19">
        <f t="shared" si="1"/>
        <v>2782125</v>
      </c>
    </row>
    <row r="35" spans="1:24" x14ac:dyDescent="0.25">
      <c r="A35" s="4">
        <v>29</v>
      </c>
      <c r="B35" s="4" t="s">
        <v>93</v>
      </c>
      <c r="C35" s="4" t="s">
        <v>102</v>
      </c>
      <c r="D35" s="25">
        <v>160</v>
      </c>
      <c r="E35" s="25">
        <v>3</v>
      </c>
      <c r="F35" s="25">
        <v>5</v>
      </c>
      <c r="G35" s="4">
        <v>6</v>
      </c>
      <c r="H35" s="4">
        <v>4</v>
      </c>
      <c r="I35" s="4">
        <v>2</v>
      </c>
      <c r="J35" s="19">
        <v>8000</v>
      </c>
      <c r="K35" s="19">
        <v>50000</v>
      </c>
      <c r="L35" s="19">
        <v>14000</v>
      </c>
      <c r="M35" s="19">
        <v>200000</v>
      </c>
      <c r="N35" s="19">
        <v>5000</v>
      </c>
      <c r="O35" s="19">
        <v>2000</v>
      </c>
      <c r="P35" s="19">
        <f t="shared" si="2"/>
        <v>1280000</v>
      </c>
      <c r="Q35" s="19">
        <f t="shared" si="2"/>
        <v>150000</v>
      </c>
      <c r="R35" s="19">
        <f t="shared" si="2"/>
        <v>70000</v>
      </c>
      <c r="S35" s="19">
        <f t="shared" si="2"/>
        <v>1200000</v>
      </c>
      <c r="T35" s="19">
        <f t="shared" si="2"/>
        <v>20000</v>
      </c>
      <c r="U35" s="19">
        <f t="shared" si="2"/>
        <v>4000</v>
      </c>
      <c r="V35" s="19">
        <f>E68/'[1]Biaya IP'!AD35</f>
        <v>3750</v>
      </c>
      <c r="W35" s="19">
        <f>G68/'[1]Biaya IP'!AD35</f>
        <v>4375</v>
      </c>
      <c r="X35" s="19">
        <f t="shared" si="1"/>
        <v>2732125</v>
      </c>
    </row>
    <row r="36" spans="1:24" x14ac:dyDescent="0.25">
      <c r="A36" s="4">
        <v>30</v>
      </c>
      <c r="B36" s="4" t="s">
        <v>93</v>
      </c>
      <c r="C36" s="4" t="s">
        <v>103</v>
      </c>
      <c r="D36" s="25">
        <v>160</v>
      </c>
      <c r="E36" s="25">
        <v>3</v>
      </c>
      <c r="F36" s="25">
        <v>5</v>
      </c>
      <c r="G36" s="4">
        <v>6</v>
      </c>
      <c r="H36" s="4">
        <v>4</v>
      </c>
      <c r="I36" s="4">
        <v>2</v>
      </c>
      <c r="J36" s="19">
        <v>8000</v>
      </c>
      <c r="K36" s="19">
        <v>50000</v>
      </c>
      <c r="L36" s="19">
        <v>14000</v>
      </c>
      <c r="M36" s="19">
        <v>200000</v>
      </c>
      <c r="N36" s="19">
        <v>5000</v>
      </c>
      <c r="O36" s="19">
        <v>2000</v>
      </c>
      <c r="P36" s="19">
        <f t="shared" si="2"/>
        <v>1280000</v>
      </c>
      <c r="Q36" s="19">
        <f t="shared" si="2"/>
        <v>150000</v>
      </c>
      <c r="R36" s="19">
        <f t="shared" si="2"/>
        <v>70000</v>
      </c>
      <c r="S36" s="19">
        <f t="shared" si="2"/>
        <v>1200000</v>
      </c>
      <c r="T36" s="19">
        <f t="shared" si="2"/>
        <v>20000</v>
      </c>
      <c r="U36" s="19">
        <f t="shared" si="2"/>
        <v>4000</v>
      </c>
      <c r="V36" s="19">
        <v>3750</v>
      </c>
      <c r="W36" s="19">
        <v>4375</v>
      </c>
      <c r="X36" s="19">
        <f t="shared" si="1"/>
        <v>2732125</v>
      </c>
    </row>
    <row r="42" spans="1:24" ht="15.75" x14ac:dyDescent="0.25">
      <c r="B42" s="4" t="s">
        <v>49</v>
      </c>
      <c r="C42" s="4" t="s">
        <v>51</v>
      </c>
      <c r="D42" s="4" t="s">
        <v>12</v>
      </c>
      <c r="E42" s="26" t="s">
        <v>123</v>
      </c>
      <c r="F42" s="27" t="s">
        <v>122</v>
      </c>
      <c r="G42" s="26" t="s">
        <v>123</v>
      </c>
    </row>
    <row r="43" spans="1:24" x14ac:dyDescent="0.25">
      <c r="B43" s="15">
        <v>1</v>
      </c>
      <c r="C43" s="15" t="s">
        <v>72</v>
      </c>
      <c r="D43" s="4">
        <v>200000</v>
      </c>
      <c r="E43" s="4">
        <f>D43*2</f>
        <v>400000</v>
      </c>
      <c r="F43" s="4">
        <v>275000</v>
      </c>
      <c r="G43" s="4">
        <f>F43*2</f>
        <v>550000</v>
      </c>
    </row>
    <row r="44" spans="1:24" x14ac:dyDescent="0.25">
      <c r="B44" s="4">
        <v>2</v>
      </c>
      <c r="C44" s="4" t="s">
        <v>73</v>
      </c>
      <c r="D44" s="4">
        <v>200000</v>
      </c>
      <c r="E44" s="4">
        <f t="shared" ref="E44:E72" si="3">D44*2</f>
        <v>400000</v>
      </c>
      <c r="F44" s="4">
        <v>275000</v>
      </c>
      <c r="G44" s="4">
        <f t="shared" ref="G44:G72" si="4">F44*2</f>
        <v>550000</v>
      </c>
    </row>
    <row r="45" spans="1:24" x14ac:dyDescent="0.25">
      <c r="B45" s="4">
        <v>3</v>
      </c>
      <c r="C45" s="4" t="s">
        <v>74</v>
      </c>
      <c r="D45" s="4">
        <v>200000</v>
      </c>
      <c r="E45" s="4">
        <f t="shared" si="3"/>
        <v>400000</v>
      </c>
      <c r="F45" s="4">
        <v>275000</v>
      </c>
      <c r="G45" s="4">
        <f t="shared" si="4"/>
        <v>550000</v>
      </c>
    </row>
    <row r="46" spans="1:24" x14ac:dyDescent="0.25">
      <c r="B46" s="4">
        <v>4</v>
      </c>
      <c r="C46" s="4" t="s">
        <v>75</v>
      </c>
      <c r="D46" s="4">
        <v>500000</v>
      </c>
      <c r="E46" s="4">
        <f t="shared" si="3"/>
        <v>1000000</v>
      </c>
      <c r="F46" s="4">
        <v>1000000</v>
      </c>
      <c r="G46" s="4">
        <f t="shared" si="4"/>
        <v>2000000</v>
      </c>
    </row>
    <row r="47" spans="1:24" x14ac:dyDescent="0.25">
      <c r="B47" s="4">
        <v>5</v>
      </c>
      <c r="C47" s="4" t="s">
        <v>76</v>
      </c>
      <c r="D47" s="4">
        <v>200000</v>
      </c>
      <c r="E47" s="4">
        <f t="shared" si="3"/>
        <v>400000</v>
      </c>
      <c r="F47" s="4">
        <v>275000</v>
      </c>
      <c r="G47" s="4">
        <f t="shared" si="4"/>
        <v>550000</v>
      </c>
    </row>
    <row r="48" spans="1:24" x14ac:dyDescent="0.25">
      <c r="B48" s="4">
        <v>6</v>
      </c>
      <c r="C48" s="4" t="s">
        <v>77</v>
      </c>
      <c r="D48" s="4">
        <v>200000</v>
      </c>
      <c r="E48" s="4">
        <f t="shared" si="3"/>
        <v>400000</v>
      </c>
      <c r="F48" s="4">
        <v>275000</v>
      </c>
      <c r="G48" s="4">
        <f t="shared" si="4"/>
        <v>550000</v>
      </c>
    </row>
    <row r="49" spans="2:7" x14ac:dyDescent="0.25">
      <c r="B49" s="4">
        <v>7</v>
      </c>
      <c r="C49" s="4" t="s">
        <v>78</v>
      </c>
      <c r="D49" s="4">
        <v>200000</v>
      </c>
      <c r="E49" s="4">
        <f t="shared" si="3"/>
        <v>400000</v>
      </c>
      <c r="F49" s="4">
        <v>275000</v>
      </c>
      <c r="G49" s="4">
        <f t="shared" si="4"/>
        <v>550000</v>
      </c>
    </row>
    <row r="50" spans="2:7" x14ac:dyDescent="0.25">
      <c r="B50" s="4">
        <v>8</v>
      </c>
      <c r="C50" s="4" t="s">
        <v>79</v>
      </c>
      <c r="D50" s="4">
        <v>200000</v>
      </c>
      <c r="E50" s="4">
        <f t="shared" si="3"/>
        <v>400000</v>
      </c>
      <c r="F50" s="4">
        <v>275000</v>
      </c>
      <c r="G50" s="4">
        <f t="shared" si="4"/>
        <v>550000</v>
      </c>
    </row>
    <row r="51" spans="2:7" x14ac:dyDescent="0.25">
      <c r="B51" s="4">
        <v>9</v>
      </c>
      <c r="C51" s="4" t="s">
        <v>80</v>
      </c>
      <c r="D51" s="4">
        <v>200000</v>
      </c>
      <c r="E51" s="4">
        <f t="shared" si="3"/>
        <v>400000</v>
      </c>
      <c r="F51" s="4">
        <v>275000</v>
      </c>
      <c r="G51" s="4">
        <f t="shared" si="4"/>
        <v>550000</v>
      </c>
    </row>
    <row r="52" spans="2:7" x14ac:dyDescent="0.25">
      <c r="B52" s="4">
        <v>10</v>
      </c>
      <c r="C52" s="4" t="s">
        <v>81</v>
      </c>
      <c r="D52" s="4">
        <v>200000</v>
      </c>
      <c r="E52" s="4">
        <f t="shared" si="3"/>
        <v>400000</v>
      </c>
      <c r="F52" s="4">
        <v>275000</v>
      </c>
      <c r="G52" s="4">
        <f t="shared" si="4"/>
        <v>550000</v>
      </c>
    </row>
    <row r="53" spans="2:7" x14ac:dyDescent="0.25">
      <c r="B53" s="21">
        <v>11</v>
      </c>
      <c r="C53" s="4" t="s">
        <v>83</v>
      </c>
      <c r="D53" s="4">
        <v>450000</v>
      </c>
      <c r="E53" s="4">
        <f t="shared" si="3"/>
        <v>900000</v>
      </c>
      <c r="F53" s="4">
        <v>350000</v>
      </c>
      <c r="G53" s="4">
        <f t="shared" si="4"/>
        <v>700000</v>
      </c>
    </row>
    <row r="54" spans="2:7" x14ac:dyDescent="0.25">
      <c r="B54" s="4">
        <v>12</v>
      </c>
      <c r="C54" s="4" t="s">
        <v>84</v>
      </c>
      <c r="D54" s="4">
        <v>250000</v>
      </c>
      <c r="E54" s="4">
        <f t="shared" si="3"/>
        <v>500000</v>
      </c>
      <c r="F54" s="4">
        <v>300000</v>
      </c>
      <c r="G54" s="4">
        <f t="shared" si="4"/>
        <v>600000</v>
      </c>
    </row>
    <row r="55" spans="2:7" x14ac:dyDescent="0.25">
      <c r="B55" s="4">
        <v>13</v>
      </c>
      <c r="C55" s="4" t="s">
        <v>85</v>
      </c>
      <c r="D55" s="4">
        <v>250000</v>
      </c>
      <c r="E55" s="4">
        <f t="shared" si="3"/>
        <v>500000</v>
      </c>
      <c r="F55" s="4">
        <v>300000</v>
      </c>
      <c r="G55" s="4">
        <f t="shared" si="4"/>
        <v>600000</v>
      </c>
    </row>
    <row r="56" spans="2:7" x14ac:dyDescent="0.25">
      <c r="B56" s="4">
        <v>14</v>
      </c>
      <c r="C56" s="4" t="s">
        <v>86</v>
      </c>
      <c r="D56" s="4">
        <v>250000</v>
      </c>
      <c r="E56" s="4">
        <f t="shared" si="3"/>
        <v>500000</v>
      </c>
      <c r="F56" s="4">
        <v>300000</v>
      </c>
      <c r="G56" s="4">
        <f t="shared" si="4"/>
        <v>600000</v>
      </c>
    </row>
    <row r="57" spans="2:7" x14ac:dyDescent="0.25">
      <c r="B57" s="4">
        <v>15</v>
      </c>
      <c r="C57" s="4" t="s">
        <v>87</v>
      </c>
      <c r="D57" s="4">
        <v>250000</v>
      </c>
      <c r="E57" s="4">
        <f t="shared" si="3"/>
        <v>500000</v>
      </c>
      <c r="F57" s="4">
        <v>300000</v>
      </c>
      <c r="G57" s="4">
        <f t="shared" si="4"/>
        <v>600000</v>
      </c>
    </row>
    <row r="58" spans="2:7" x14ac:dyDescent="0.25">
      <c r="B58" s="4">
        <v>16</v>
      </c>
      <c r="C58" s="4" t="s">
        <v>88</v>
      </c>
      <c r="D58" s="4">
        <v>250000</v>
      </c>
      <c r="E58" s="4">
        <f t="shared" si="3"/>
        <v>500000</v>
      </c>
      <c r="F58" s="4">
        <v>300000</v>
      </c>
      <c r="G58" s="4">
        <f t="shared" si="4"/>
        <v>600000</v>
      </c>
    </row>
    <row r="59" spans="2:7" x14ac:dyDescent="0.25">
      <c r="B59" s="4">
        <v>17</v>
      </c>
      <c r="C59" s="4" t="s">
        <v>89</v>
      </c>
      <c r="D59" s="4">
        <v>250000</v>
      </c>
      <c r="E59" s="4">
        <f t="shared" si="3"/>
        <v>500000</v>
      </c>
      <c r="F59" s="4">
        <v>300000</v>
      </c>
      <c r="G59" s="4">
        <f t="shared" si="4"/>
        <v>600000</v>
      </c>
    </row>
    <row r="60" spans="2:7" x14ac:dyDescent="0.25">
      <c r="B60" s="4">
        <v>18</v>
      </c>
      <c r="C60" s="4" t="s">
        <v>90</v>
      </c>
      <c r="D60" s="4">
        <v>250000</v>
      </c>
      <c r="E60" s="4">
        <f t="shared" si="3"/>
        <v>500000</v>
      </c>
      <c r="F60" s="4">
        <v>300000</v>
      </c>
      <c r="G60" s="4">
        <f t="shared" si="4"/>
        <v>600000</v>
      </c>
    </row>
    <row r="61" spans="2:7" x14ac:dyDescent="0.25">
      <c r="B61" s="4">
        <v>19</v>
      </c>
      <c r="C61" s="4" t="s">
        <v>91</v>
      </c>
      <c r="D61" s="4">
        <v>250000</v>
      </c>
      <c r="E61" s="4">
        <f t="shared" si="3"/>
        <v>500000</v>
      </c>
      <c r="F61" s="4">
        <v>300000</v>
      </c>
      <c r="G61" s="4">
        <f t="shared" si="4"/>
        <v>600000</v>
      </c>
    </row>
    <row r="62" spans="2:7" x14ac:dyDescent="0.25">
      <c r="B62" s="4">
        <v>20</v>
      </c>
      <c r="C62" s="4" t="s">
        <v>92</v>
      </c>
      <c r="D62" s="4">
        <v>250000</v>
      </c>
      <c r="E62" s="4">
        <f t="shared" si="3"/>
        <v>500000</v>
      </c>
      <c r="F62" s="4">
        <v>300000</v>
      </c>
      <c r="G62" s="4">
        <f t="shared" si="4"/>
        <v>600000</v>
      </c>
    </row>
    <row r="63" spans="2:7" x14ac:dyDescent="0.25">
      <c r="B63" s="4">
        <v>21</v>
      </c>
      <c r="C63" s="4" t="s">
        <v>94</v>
      </c>
      <c r="D63" s="4">
        <v>300000</v>
      </c>
      <c r="E63" s="4">
        <f t="shared" si="3"/>
        <v>600000</v>
      </c>
      <c r="F63" s="4">
        <v>350000</v>
      </c>
      <c r="G63" s="4">
        <f t="shared" si="4"/>
        <v>700000</v>
      </c>
    </row>
    <row r="64" spans="2:7" x14ac:dyDescent="0.25">
      <c r="B64" s="4">
        <v>22</v>
      </c>
      <c r="C64" s="4" t="s">
        <v>95</v>
      </c>
      <c r="D64" s="4">
        <v>300000</v>
      </c>
      <c r="E64" s="4">
        <f t="shared" si="3"/>
        <v>600000</v>
      </c>
      <c r="F64" s="4">
        <v>350000</v>
      </c>
      <c r="G64" s="4">
        <f t="shared" si="4"/>
        <v>700000</v>
      </c>
    </row>
    <row r="65" spans="2:7" x14ac:dyDescent="0.25">
      <c r="B65" s="4">
        <v>23</v>
      </c>
      <c r="C65" s="4" t="s">
        <v>96</v>
      </c>
      <c r="D65" s="4">
        <v>300000</v>
      </c>
      <c r="E65" s="4">
        <f t="shared" si="3"/>
        <v>600000</v>
      </c>
      <c r="F65" s="4">
        <v>350000</v>
      </c>
      <c r="G65" s="4">
        <f t="shared" si="4"/>
        <v>700000</v>
      </c>
    </row>
    <row r="66" spans="2:7" x14ac:dyDescent="0.25">
      <c r="B66" s="4">
        <v>24</v>
      </c>
      <c r="C66" s="4" t="s">
        <v>97</v>
      </c>
      <c r="D66" s="4">
        <v>300000</v>
      </c>
      <c r="E66" s="4">
        <f t="shared" si="3"/>
        <v>600000</v>
      </c>
      <c r="F66" s="4">
        <v>350000</v>
      </c>
      <c r="G66" s="4">
        <f t="shared" si="4"/>
        <v>700000</v>
      </c>
    </row>
    <row r="67" spans="2:7" x14ac:dyDescent="0.25">
      <c r="B67" s="4">
        <v>25</v>
      </c>
      <c r="C67" s="4" t="s">
        <v>98</v>
      </c>
      <c r="D67" s="4">
        <v>300000</v>
      </c>
      <c r="E67" s="4">
        <f t="shared" si="3"/>
        <v>600000</v>
      </c>
      <c r="F67" s="4">
        <v>350000</v>
      </c>
      <c r="G67" s="4">
        <f t="shared" si="4"/>
        <v>700000</v>
      </c>
    </row>
    <row r="68" spans="2:7" x14ac:dyDescent="0.25">
      <c r="B68" s="4">
        <v>26</v>
      </c>
      <c r="C68" s="4" t="s">
        <v>99</v>
      </c>
      <c r="D68" s="4">
        <v>300000</v>
      </c>
      <c r="E68" s="4">
        <f t="shared" si="3"/>
        <v>600000</v>
      </c>
      <c r="F68" s="4">
        <v>350000</v>
      </c>
      <c r="G68" s="4">
        <f t="shared" si="4"/>
        <v>700000</v>
      </c>
    </row>
    <row r="69" spans="2:7" x14ac:dyDescent="0.25">
      <c r="B69" s="4">
        <v>27</v>
      </c>
      <c r="C69" s="4" t="s">
        <v>100</v>
      </c>
      <c r="D69" s="4">
        <v>300000</v>
      </c>
      <c r="E69" s="4">
        <f t="shared" si="3"/>
        <v>600000</v>
      </c>
      <c r="F69" s="4">
        <v>350000</v>
      </c>
      <c r="G69" s="4">
        <f t="shared" si="4"/>
        <v>700000</v>
      </c>
    </row>
    <row r="70" spans="2:7" x14ac:dyDescent="0.25">
      <c r="B70" s="4">
        <v>28</v>
      </c>
      <c r="C70" s="4" t="s">
        <v>101</v>
      </c>
      <c r="D70" s="4">
        <v>300000</v>
      </c>
      <c r="E70" s="4">
        <f t="shared" si="3"/>
        <v>600000</v>
      </c>
      <c r="F70" s="4">
        <v>350000</v>
      </c>
      <c r="G70" s="4">
        <f t="shared" si="4"/>
        <v>700000</v>
      </c>
    </row>
    <row r="71" spans="2:7" x14ac:dyDescent="0.25">
      <c r="B71" s="4">
        <v>29</v>
      </c>
      <c r="C71" s="4" t="s">
        <v>102</v>
      </c>
      <c r="D71" s="4">
        <v>300000</v>
      </c>
      <c r="E71" s="4">
        <f t="shared" si="3"/>
        <v>600000</v>
      </c>
      <c r="F71" s="4">
        <v>350000</v>
      </c>
      <c r="G71" s="4">
        <f t="shared" si="4"/>
        <v>700000</v>
      </c>
    </row>
    <row r="72" spans="2:7" x14ac:dyDescent="0.25">
      <c r="B72" s="4">
        <v>30</v>
      </c>
      <c r="C72" s="4" t="s">
        <v>103</v>
      </c>
      <c r="D72" s="4">
        <v>300000</v>
      </c>
      <c r="E72" s="4">
        <f t="shared" si="3"/>
        <v>600000</v>
      </c>
      <c r="F72" s="4">
        <v>350000</v>
      </c>
      <c r="G72" s="4">
        <f t="shared" si="4"/>
        <v>700000</v>
      </c>
    </row>
  </sheetData>
  <mergeCells count="7">
    <mergeCell ref="X5:X6"/>
    <mergeCell ref="A5:A6"/>
    <mergeCell ref="B5:B6"/>
    <mergeCell ref="C5:C6"/>
    <mergeCell ref="D5:I5"/>
    <mergeCell ref="J5:O5"/>
    <mergeCell ref="P5:W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BCB8-6378-4F37-892A-47298A54C3EA}">
  <dimension ref="A4:F36"/>
  <sheetViews>
    <sheetView topLeftCell="A4" workbookViewId="0">
      <selection activeCell="A4" sqref="A4:F36"/>
    </sheetView>
  </sheetViews>
  <sheetFormatPr defaultRowHeight="15" x14ac:dyDescent="0.25"/>
  <cols>
    <col min="3" max="3" width="13.5703125" customWidth="1"/>
    <col min="4" max="4" width="14.28515625" customWidth="1"/>
    <col min="5" max="5" width="15.85546875" customWidth="1"/>
    <col min="6" max="6" width="15" customWidth="1"/>
  </cols>
  <sheetData>
    <row r="4" spans="1:6" x14ac:dyDescent="0.25">
      <c r="A4" s="51" t="s">
        <v>49</v>
      </c>
      <c r="B4" s="51" t="s">
        <v>50</v>
      </c>
      <c r="C4" s="51" t="s">
        <v>51</v>
      </c>
      <c r="D4" s="51" t="s">
        <v>124</v>
      </c>
      <c r="E4" s="51" t="s">
        <v>125</v>
      </c>
      <c r="F4" s="50" t="s">
        <v>126</v>
      </c>
    </row>
    <row r="5" spans="1:6" x14ac:dyDescent="0.25">
      <c r="A5" s="51"/>
      <c r="B5" s="51"/>
      <c r="C5" s="51"/>
      <c r="D5" s="51"/>
      <c r="E5" s="51"/>
      <c r="F5" s="50"/>
    </row>
    <row r="6" spans="1:6" x14ac:dyDescent="0.25">
      <c r="A6" s="15">
        <v>1</v>
      </c>
      <c r="B6" s="4" t="s">
        <v>71</v>
      </c>
      <c r="C6" s="15" t="s">
        <v>72</v>
      </c>
      <c r="D6" s="19">
        <v>72000</v>
      </c>
      <c r="E6" s="19">
        <v>1410333.3333333335</v>
      </c>
      <c r="F6" s="19">
        <f>SUM(D6:E6)</f>
        <v>1482333.3333333335</v>
      </c>
    </row>
    <row r="7" spans="1:6" x14ac:dyDescent="0.25">
      <c r="A7" s="4">
        <v>2</v>
      </c>
      <c r="B7" s="4" t="s">
        <v>71</v>
      </c>
      <c r="C7" s="4" t="s">
        <v>73</v>
      </c>
      <c r="D7" s="19">
        <v>46200</v>
      </c>
      <c r="E7" s="19">
        <v>1410333.3333333335</v>
      </c>
      <c r="F7" s="19">
        <f t="shared" ref="F7:F35" si="0">SUM(D7:E7)</f>
        <v>1456533.3333333335</v>
      </c>
    </row>
    <row r="8" spans="1:6" x14ac:dyDescent="0.25">
      <c r="A8" s="4">
        <v>3</v>
      </c>
      <c r="B8" s="4" t="s">
        <v>71</v>
      </c>
      <c r="C8" s="4" t="s">
        <v>74</v>
      </c>
      <c r="D8" s="19">
        <v>88000</v>
      </c>
      <c r="E8" s="19">
        <v>1591333.3333333335</v>
      </c>
      <c r="F8" s="19">
        <f t="shared" si="0"/>
        <v>1679333.3333333335</v>
      </c>
    </row>
    <row r="9" spans="1:6" x14ac:dyDescent="0.25">
      <c r="A9" s="4">
        <v>4</v>
      </c>
      <c r="B9" s="4" t="s">
        <v>71</v>
      </c>
      <c r="C9" s="4" t="s">
        <v>75</v>
      </c>
      <c r="D9" s="19">
        <v>288800</v>
      </c>
      <c r="E9" s="19">
        <v>3974000</v>
      </c>
      <c r="F9" s="19">
        <f t="shared" si="0"/>
        <v>4262800</v>
      </c>
    </row>
    <row r="10" spans="1:6" x14ac:dyDescent="0.25">
      <c r="A10" s="4">
        <v>5</v>
      </c>
      <c r="B10" s="4" t="s">
        <v>71</v>
      </c>
      <c r="C10" s="4" t="s">
        <v>76</v>
      </c>
      <c r="D10" s="19">
        <v>82666.666666666657</v>
      </c>
      <c r="E10" s="19">
        <v>1610333.3333333335</v>
      </c>
      <c r="F10" s="19">
        <f t="shared" si="0"/>
        <v>1693000.0000000002</v>
      </c>
    </row>
    <row r="11" spans="1:6" x14ac:dyDescent="0.25">
      <c r="A11" s="4">
        <v>6</v>
      </c>
      <c r="B11" s="4" t="s">
        <v>71</v>
      </c>
      <c r="C11" s="4" t="s">
        <v>77</v>
      </c>
      <c r="D11" s="19">
        <v>120000</v>
      </c>
      <c r="E11" s="19">
        <v>1610333.3333333335</v>
      </c>
      <c r="F11" s="19">
        <f t="shared" si="0"/>
        <v>1730333.3333333335</v>
      </c>
    </row>
    <row r="12" spans="1:6" x14ac:dyDescent="0.25">
      <c r="A12" s="4">
        <v>7</v>
      </c>
      <c r="B12" s="4" t="s">
        <v>71</v>
      </c>
      <c r="C12" s="4" t="s">
        <v>78</v>
      </c>
      <c r="D12" s="19">
        <v>88000</v>
      </c>
      <c r="E12" s="19">
        <v>1530333.3333333335</v>
      </c>
      <c r="F12" s="19">
        <f t="shared" si="0"/>
        <v>1618333.3333333335</v>
      </c>
    </row>
    <row r="13" spans="1:6" x14ac:dyDescent="0.25">
      <c r="A13" s="4">
        <v>8</v>
      </c>
      <c r="B13" s="4" t="s">
        <v>71</v>
      </c>
      <c r="C13" s="4" t="s">
        <v>79</v>
      </c>
      <c r="D13" s="19">
        <v>105333.33333333334</v>
      </c>
      <c r="E13" s="19">
        <v>1610333.3333333335</v>
      </c>
      <c r="F13" s="19">
        <f t="shared" si="0"/>
        <v>1715666.6666666667</v>
      </c>
    </row>
    <row r="14" spans="1:6" x14ac:dyDescent="0.25">
      <c r="A14" s="4">
        <v>9</v>
      </c>
      <c r="B14" s="4" t="s">
        <v>71</v>
      </c>
      <c r="C14" s="4" t="s">
        <v>80</v>
      </c>
      <c r="D14" s="19">
        <v>89333.333333333343</v>
      </c>
      <c r="E14" s="19">
        <v>1610333.3333333335</v>
      </c>
      <c r="F14" s="19">
        <f t="shared" si="0"/>
        <v>1699666.6666666667</v>
      </c>
    </row>
    <row r="15" spans="1:6" x14ac:dyDescent="0.25">
      <c r="A15" s="4">
        <v>10</v>
      </c>
      <c r="B15" s="4" t="s">
        <v>71</v>
      </c>
      <c r="C15" s="4" t="s">
        <v>81</v>
      </c>
      <c r="D15" s="19">
        <v>105333.33333333333</v>
      </c>
      <c r="E15" s="19">
        <v>1690333.3333333335</v>
      </c>
      <c r="F15" s="19">
        <f t="shared" si="0"/>
        <v>1795666.6666666667</v>
      </c>
    </row>
    <row r="16" spans="1:6" x14ac:dyDescent="0.25">
      <c r="A16" s="21">
        <v>11</v>
      </c>
      <c r="B16" s="4" t="s">
        <v>82</v>
      </c>
      <c r="C16" s="4" t="s">
        <v>83</v>
      </c>
      <c r="D16" s="19">
        <v>197827.21468475659</v>
      </c>
      <c r="E16" s="19">
        <v>3565938.5474860338</v>
      </c>
      <c r="F16" s="19">
        <f t="shared" si="0"/>
        <v>3763765.7621707902</v>
      </c>
    </row>
    <row r="17" spans="1:6" x14ac:dyDescent="0.25">
      <c r="A17" s="4">
        <v>12</v>
      </c>
      <c r="B17" s="4" t="s">
        <v>82</v>
      </c>
      <c r="C17" s="4" t="s">
        <v>84</v>
      </c>
      <c r="D17" s="19">
        <v>110676.37669592978</v>
      </c>
      <c r="E17" s="19">
        <v>2159145.2513966481</v>
      </c>
      <c r="F17" s="19">
        <f t="shared" si="0"/>
        <v>2269821.6280925777</v>
      </c>
    </row>
    <row r="18" spans="1:6" x14ac:dyDescent="0.25">
      <c r="A18" s="4">
        <v>13</v>
      </c>
      <c r="B18" s="4" t="s">
        <v>82</v>
      </c>
      <c r="C18" s="4" t="s">
        <v>85</v>
      </c>
      <c r="D18" s="19">
        <v>119614.92418196329</v>
      </c>
      <c r="E18" s="19">
        <v>2159145.2513966481</v>
      </c>
      <c r="F18" s="19">
        <f t="shared" si="0"/>
        <v>2278760.1755786114</v>
      </c>
    </row>
    <row r="19" spans="1:6" x14ac:dyDescent="0.25">
      <c r="A19" s="4">
        <v>14</v>
      </c>
      <c r="B19" s="4" t="s">
        <v>82</v>
      </c>
      <c r="C19" s="4" t="s">
        <v>86</v>
      </c>
      <c r="D19" s="19">
        <v>69335.594573024748</v>
      </c>
      <c r="E19" s="19">
        <v>2249145.2513966481</v>
      </c>
      <c r="F19" s="19">
        <f t="shared" si="0"/>
        <v>2318480.8459696728</v>
      </c>
    </row>
    <row r="20" spans="1:6" x14ac:dyDescent="0.25">
      <c r="A20" s="4">
        <v>15</v>
      </c>
      <c r="B20" s="4" t="s">
        <v>82</v>
      </c>
      <c r="C20" s="4" t="s">
        <v>87</v>
      </c>
      <c r="D20" s="19">
        <v>72687.549880287319</v>
      </c>
      <c r="E20" s="19">
        <v>2204145.2513966481</v>
      </c>
      <c r="F20" s="19">
        <f t="shared" si="0"/>
        <v>2276832.8012769353</v>
      </c>
    </row>
    <row r="21" spans="1:6" x14ac:dyDescent="0.25">
      <c r="A21" s="4">
        <v>16</v>
      </c>
      <c r="B21" s="4" t="s">
        <v>82</v>
      </c>
      <c r="C21" s="4" t="s">
        <v>88</v>
      </c>
      <c r="D21" s="19">
        <v>146430.56664006383</v>
      </c>
      <c r="E21" s="19">
        <v>2024145.2513966479</v>
      </c>
      <c r="F21" s="19">
        <f t="shared" si="0"/>
        <v>2170575.8180367118</v>
      </c>
    </row>
    <row r="22" spans="1:6" x14ac:dyDescent="0.25">
      <c r="A22" s="4">
        <v>17</v>
      </c>
      <c r="B22" s="4" t="s">
        <v>82</v>
      </c>
      <c r="C22" s="4" t="s">
        <v>89</v>
      </c>
      <c r="D22" s="19">
        <v>84978.052673583399</v>
      </c>
      <c r="E22" s="19">
        <v>2024145.2513966479</v>
      </c>
      <c r="F22" s="19">
        <f t="shared" si="0"/>
        <v>2109123.3040702315</v>
      </c>
    </row>
    <row r="23" spans="1:6" x14ac:dyDescent="0.25">
      <c r="A23" s="4">
        <v>18</v>
      </c>
      <c r="B23" s="4" t="s">
        <v>82</v>
      </c>
      <c r="C23" s="4" t="s">
        <v>90</v>
      </c>
      <c r="D23" s="19">
        <v>78274.142059058257</v>
      </c>
      <c r="E23" s="19">
        <v>2024145.2513966479</v>
      </c>
      <c r="F23" s="19">
        <f t="shared" si="0"/>
        <v>2102419.3934557061</v>
      </c>
    </row>
    <row r="24" spans="1:6" x14ac:dyDescent="0.25">
      <c r="A24" s="4">
        <v>19</v>
      </c>
      <c r="B24" s="4" t="s">
        <v>82</v>
      </c>
      <c r="C24" s="4" t="s">
        <v>91</v>
      </c>
      <c r="D24" s="19">
        <v>91681.963288108542</v>
      </c>
      <c r="E24" s="19">
        <v>2024145.2513966479</v>
      </c>
      <c r="F24" s="19">
        <f t="shared" si="0"/>
        <v>2115827.2146847565</v>
      </c>
    </row>
    <row r="25" spans="1:6" x14ac:dyDescent="0.25">
      <c r="A25" s="4">
        <v>20</v>
      </c>
      <c r="B25" s="4" t="s">
        <v>82</v>
      </c>
      <c r="C25" s="4" t="s">
        <v>92</v>
      </c>
      <c r="D25" s="19">
        <v>145313.24820430967</v>
      </c>
      <c r="E25" s="19">
        <v>2313645.2513966481</v>
      </c>
      <c r="F25" s="19">
        <f t="shared" si="0"/>
        <v>2458958.4996009576</v>
      </c>
    </row>
    <row r="26" spans="1:6" x14ac:dyDescent="0.25">
      <c r="A26" s="4">
        <v>21</v>
      </c>
      <c r="B26" s="4" t="s">
        <v>93</v>
      </c>
      <c r="C26" s="4" t="s">
        <v>94</v>
      </c>
      <c r="D26" s="19">
        <v>115096.15384615384</v>
      </c>
      <c r="E26" s="19">
        <v>2782125</v>
      </c>
      <c r="F26" s="19">
        <f t="shared" si="0"/>
        <v>2897221.153846154</v>
      </c>
    </row>
    <row r="27" spans="1:6" x14ac:dyDescent="0.25">
      <c r="A27" s="4">
        <v>22</v>
      </c>
      <c r="B27" s="4" t="s">
        <v>93</v>
      </c>
      <c r="C27" s="4" t="s">
        <v>95</v>
      </c>
      <c r="D27" s="19">
        <v>151346.15384615384</v>
      </c>
      <c r="E27" s="19">
        <v>2732125</v>
      </c>
      <c r="F27" s="19">
        <f t="shared" si="0"/>
        <v>2883471.153846154</v>
      </c>
    </row>
    <row r="28" spans="1:6" x14ac:dyDescent="0.25">
      <c r="A28" s="4">
        <v>23</v>
      </c>
      <c r="B28" s="4" t="s">
        <v>93</v>
      </c>
      <c r="C28" s="4" t="s">
        <v>96</v>
      </c>
      <c r="D28" s="19">
        <v>141346.15384615384</v>
      </c>
      <c r="E28" s="19">
        <v>2582125</v>
      </c>
      <c r="F28" s="19">
        <f t="shared" si="0"/>
        <v>2723471.153846154</v>
      </c>
    </row>
    <row r="29" spans="1:6" x14ac:dyDescent="0.25">
      <c r="A29" s="4">
        <v>24</v>
      </c>
      <c r="B29" s="4" t="s">
        <v>93</v>
      </c>
      <c r="C29" s="4" t="s">
        <v>97</v>
      </c>
      <c r="D29" s="19">
        <v>138846.15384615384</v>
      </c>
      <c r="E29" s="19">
        <v>2582125</v>
      </c>
      <c r="F29" s="19">
        <f t="shared" si="0"/>
        <v>2720971.153846154</v>
      </c>
    </row>
    <row r="30" spans="1:6" x14ac:dyDescent="0.25">
      <c r="A30" s="4">
        <v>25</v>
      </c>
      <c r="B30" s="4" t="s">
        <v>93</v>
      </c>
      <c r="C30" s="4" t="s">
        <v>98</v>
      </c>
      <c r="D30" s="19">
        <v>143846.15384615384</v>
      </c>
      <c r="E30" s="19">
        <v>2582125</v>
      </c>
      <c r="F30" s="19">
        <f t="shared" si="0"/>
        <v>2725971.153846154</v>
      </c>
    </row>
    <row r="31" spans="1:6" x14ac:dyDescent="0.25">
      <c r="A31" s="4">
        <v>26</v>
      </c>
      <c r="B31" s="4" t="s">
        <v>93</v>
      </c>
      <c r="C31" s="4" t="s">
        <v>99</v>
      </c>
      <c r="D31" s="19">
        <v>83846.153846153844</v>
      </c>
      <c r="E31" s="19">
        <v>2582125</v>
      </c>
      <c r="F31" s="19">
        <f t="shared" si="0"/>
        <v>2665971.153846154</v>
      </c>
    </row>
    <row r="32" spans="1:6" x14ac:dyDescent="0.25">
      <c r="A32" s="4">
        <v>27</v>
      </c>
      <c r="B32" s="4" t="s">
        <v>93</v>
      </c>
      <c r="C32" s="4" t="s">
        <v>100</v>
      </c>
      <c r="D32" s="19">
        <v>96971.153846153844</v>
      </c>
      <c r="E32" s="19">
        <v>2782125</v>
      </c>
      <c r="F32" s="19">
        <f t="shared" si="0"/>
        <v>2879096.153846154</v>
      </c>
    </row>
    <row r="33" spans="1:6" x14ac:dyDescent="0.25">
      <c r="A33" s="4">
        <v>28</v>
      </c>
      <c r="B33" s="4" t="s">
        <v>93</v>
      </c>
      <c r="C33" s="4" t="s">
        <v>101</v>
      </c>
      <c r="D33" s="19">
        <v>120096.15384615384</v>
      </c>
      <c r="E33" s="19">
        <v>2782125</v>
      </c>
      <c r="F33" s="19">
        <f t="shared" si="0"/>
        <v>2902221.153846154</v>
      </c>
    </row>
    <row r="34" spans="1:6" x14ac:dyDescent="0.25">
      <c r="A34" s="4">
        <v>29</v>
      </c>
      <c r="B34" s="4" t="s">
        <v>93</v>
      </c>
      <c r="C34" s="4" t="s">
        <v>102</v>
      </c>
      <c r="D34" s="19">
        <v>82596.153846153844</v>
      </c>
      <c r="E34" s="19">
        <v>2732125</v>
      </c>
      <c r="F34" s="19">
        <f t="shared" si="0"/>
        <v>2814721.153846154</v>
      </c>
    </row>
    <row r="35" spans="1:6" x14ac:dyDescent="0.25">
      <c r="A35" s="4">
        <v>30</v>
      </c>
      <c r="B35" s="4" t="s">
        <v>93</v>
      </c>
      <c r="C35" s="4" t="s">
        <v>103</v>
      </c>
      <c r="D35" s="19">
        <v>172596.15384615384</v>
      </c>
      <c r="E35" s="19">
        <v>2732125</v>
      </c>
      <c r="F35" s="19">
        <f t="shared" si="0"/>
        <v>2904721.153846154</v>
      </c>
    </row>
    <row r="36" spans="1:6" x14ac:dyDescent="0.25">
      <c r="E36" s="7" t="s">
        <v>127</v>
      </c>
      <c r="F36" s="23">
        <f>AVERAGE(F6:F35)</f>
        <v>2370535.6216021716</v>
      </c>
    </row>
  </sheetData>
  <mergeCells count="6">
    <mergeCell ref="F4:F5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F971-1147-4827-9187-CCAEFDBFB398}">
  <dimension ref="A4:W37"/>
  <sheetViews>
    <sheetView topLeftCell="R18" workbookViewId="0">
      <selection activeCell="A4" sqref="A4:W37"/>
    </sheetView>
  </sheetViews>
  <sheetFormatPr defaultRowHeight="15" x14ac:dyDescent="0.25"/>
  <cols>
    <col min="7" max="7" width="18.7109375" customWidth="1"/>
    <col min="10" max="10" width="11.85546875" customWidth="1"/>
    <col min="11" max="11" width="12.85546875" customWidth="1"/>
    <col min="12" max="12" width="17.140625" customWidth="1"/>
    <col min="13" max="13" width="16.85546875" customWidth="1"/>
    <col min="14" max="14" width="17" customWidth="1"/>
    <col min="15" max="15" width="15.85546875" customWidth="1"/>
    <col min="16" max="16" width="21.85546875" customWidth="1"/>
    <col min="17" max="17" width="19" customWidth="1"/>
    <col min="18" max="18" width="22.140625" customWidth="1"/>
    <col min="19" max="19" width="19" customWidth="1"/>
    <col min="22" max="22" width="14.7109375" customWidth="1"/>
    <col min="23" max="23" width="12" customWidth="1"/>
  </cols>
  <sheetData>
    <row r="4" spans="1:23" ht="15.75" x14ac:dyDescent="0.25">
      <c r="A4" s="51" t="s">
        <v>49</v>
      </c>
      <c r="B4" s="51" t="s">
        <v>50</v>
      </c>
      <c r="C4" s="51" t="s">
        <v>51</v>
      </c>
      <c r="D4" s="58" t="s">
        <v>128</v>
      </c>
      <c r="E4" s="59"/>
      <c r="F4" s="60"/>
      <c r="G4" s="52" t="s">
        <v>56</v>
      </c>
      <c r="H4" s="51" t="s">
        <v>129</v>
      </c>
      <c r="I4" s="51"/>
      <c r="J4" s="51" t="s">
        <v>130</v>
      </c>
      <c r="K4" s="51"/>
      <c r="L4" s="13" t="s">
        <v>131</v>
      </c>
      <c r="M4" s="4"/>
      <c r="N4" s="51" t="s">
        <v>132</v>
      </c>
      <c r="O4" s="51"/>
      <c r="P4" s="53" t="s">
        <v>133</v>
      </c>
      <c r="Q4" s="13" t="s">
        <v>134</v>
      </c>
      <c r="R4" s="4"/>
      <c r="S4" s="51" t="s">
        <v>134</v>
      </c>
      <c r="T4" s="13" t="s">
        <v>135</v>
      </c>
      <c r="U4" s="13"/>
      <c r="V4" s="51" t="s">
        <v>135</v>
      </c>
      <c r="W4" s="51" t="s">
        <v>130</v>
      </c>
    </row>
    <row r="5" spans="1:23" x14ac:dyDescent="0.25">
      <c r="A5" s="51"/>
      <c r="B5" s="51"/>
      <c r="C5" s="51"/>
      <c r="D5" s="61"/>
      <c r="E5" s="62"/>
      <c r="F5" s="63"/>
      <c r="G5" s="52"/>
      <c r="H5" s="56" t="s">
        <v>136</v>
      </c>
      <c r="I5" s="56"/>
      <c r="J5" s="56" t="s">
        <v>136</v>
      </c>
      <c r="K5" s="56"/>
      <c r="L5" s="56" t="s">
        <v>136</v>
      </c>
      <c r="M5" s="56"/>
      <c r="N5" s="56" t="s">
        <v>136</v>
      </c>
      <c r="O5" s="56"/>
      <c r="P5" s="57"/>
      <c r="Q5" s="56" t="s">
        <v>136</v>
      </c>
      <c r="R5" s="56"/>
      <c r="S5" s="51"/>
      <c r="T5" s="56" t="s">
        <v>136</v>
      </c>
      <c r="U5" s="56"/>
      <c r="V5" s="51"/>
      <c r="W5" s="51"/>
    </row>
    <row r="6" spans="1:23" ht="15.75" x14ac:dyDescent="0.25">
      <c r="A6" s="51"/>
      <c r="B6" s="51"/>
      <c r="C6" s="51"/>
      <c r="D6" s="14" t="s">
        <v>68</v>
      </c>
      <c r="E6" s="14" t="s">
        <v>69</v>
      </c>
      <c r="F6" s="14" t="s">
        <v>70</v>
      </c>
      <c r="G6" s="52"/>
      <c r="H6" s="14" t="s">
        <v>137</v>
      </c>
      <c r="I6" s="14" t="s">
        <v>69</v>
      </c>
      <c r="J6" s="14" t="s">
        <v>68</v>
      </c>
      <c r="K6" s="14" t="s">
        <v>69</v>
      </c>
      <c r="L6" s="14" t="s">
        <v>68</v>
      </c>
      <c r="M6" s="14" t="s">
        <v>69</v>
      </c>
      <c r="N6" s="14" t="s">
        <v>68</v>
      </c>
      <c r="O6" s="14" t="s">
        <v>69</v>
      </c>
      <c r="P6" s="54"/>
      <c r="Q6" s="14" t="s">
        <v>68</v>
      </c>
      <c r="R6" s="14" t="s">
        <v>69</v>
      </c>
      <c r="S6" s="51"/>
      <c r="T6" s="14" t="s">
        <v>68</v>
      </c>
      <c r="U6" s="14" t="s">
        <v>69</v>
      </c>
      <c r="V6" s="51"/>
      <c r="W6" s="51"/>
    </row>
    <row r="7" spans="1:23" ht="16.5" thickBot="1" x14ac:dyDescent="0.3">
      <c r="A7" s="28">
        <v>1</v>
      </c>
      <c r="B7" s="29" t="s">
        <v>71</v>
      </c>
      <c r="C7" s="28" t="s">
        <v>72</v>
      </c>
      <c r="D7" s="4">
        <v>82</v>
      </c>
      <c r="E7" s="4">
        <v>68</v>
      </c>
      <c r="F7" s="4">
        <v>0</v>
      </c>
      <c r="G7" s="4">
        <f>SUM(D7:E7)</f>
        <v>150</v>
      </c>
      <c r="H7" s="30">
        <v>50</v>
      </c>
      <c r="I7" s="30">
        <v>45</v>
      </c>
      <c r="J7" s="31">
        <v>40000</v>
      </c>
      <c r="K7" s="31">
        <v>65000</v>
      </c>
      <c r="L7" s="32">
        <f>H7*J7</f>
        <v>2000000</v>
      </c>
      <c r="M7" s="32">
        <f>I7*K7</f>
        <v>2925000</v>
      </c>
      <c r="N7" s="32">
        <f>L7</f>
        <v>2000000</v>
      </c>
      <c r="O7" s="32">
        <f>M7</f>
        <v>2925000</v>
      </c>
      <c r="P7" s="32">
        <f>AVERAGE(N7:O7)</f>
        <v>2462500</v>
      </c>
      <c r="Q7" s="32">
        <f>N7*D7</f>
        <v>164000000</v>
      </c>
      <c r="R7" s="32">
        <f>O7*E7</f>
        <v>198900000</v>
      </c>
      <c r="S7" s="32">
        <f>SUM(Q7:R7)</f>
        <v>362900000</v>
      </c>
      <c r="T7" s="4">
        <f>H7*D7</f>
        <v>4100</v>
      </c>
      <c r="U7" s="4">
        <f>I7*E7</f>
        <v>3060</v>
      </c>
      <c r="V7" s="4">
        <f>SUM(T7:U7)</f>
        <v>7160</v>
      </c>
      <c r="W7" s="19">
        <f>S7/V7</f>
        <v>50684.357541899444</v>
      </c>
    </row>
    <row r="8" spans="1:23" ht="16.5" thickBot="1" x14ac:dyDescent="0.3">
      <c r="A8" s="29">
        <v>2</v>
      </c>
      <c r="B8" s="29" t="s">
        <v>71</v>
      </c>
      <c r="C8" s="29" t="s">
        <v>73</v>
      </c>
      <c r="D8" s="4">
        <v>82</v>
      </c>
      <c r="E8" s="4">
        <v>68</v>
      </c>
      <c r="F8" s="4">
        <v>0</v>
      </c>
      <c r="G8" s="4">
        <f t="shared" ref="G8:G36" si="0">SUM(D8:E8)</f>
        <v>150</v>
      </c>
      <c r="H8" s="30">
        <v>50</v>
      </c>
      <c r="I8" s="30">
        <v>45</v>
      </c>
      <c r="J8" s="31">
        <v>40000</v>
      </c>
      <c r="K8" s="31">
        <v>65000</v>
      </c>
      <c r="L8" s="32">
        <f t="shared" ref="L8:M36" si="1">H8*J8</f>
        <v>2000000</v>
      </c>
      <c r="M8" s="32">
        <f t="shared" si="1"/>
        <v>2925000</v>
      </c>
      <c r="N8" s="32">
        <f t="shared" ref="N8:O36" si="2">L8</f>
        <v>2000000</v>
      </c>
      <c r="O8" s="32">
        <f t="shared" si="2"/>
        <v>2925000</v>
      </c>
      <c r="P8" s="32">
        <f t="shared" ref="P8:P36" si="3">AVERAGE(N8:O8)</f>
        <v>2462500</v>
      </c>
      <c r="Q8" s="32">
        <f t="shared" ref="Q8:R36" si="4">N8*D8</f>
        <v>164000000</v>
      </c>
      <c r="R8" s="32">
        <f t="shared" si="4"/>
        <v>198900000</v>
      </c>
      <c r="S8" s="32">
        <f t="shared" ref="S8:S36" si="5">SUM(Q8:R8)</f>
        <v>362900000</v>
      </c>
      <c r="T8" s="4">
        <f t="shared" ref="T8:U36" si="6">H8*D8</f>
        <v>4100</v>
      </c>
      <c r="U8" s="4">
        <f t="shared" si="6"/>
        <v>3060</v>
      </c>
      <c r="V8" s="4">
        <f t="shared" ref="V8:V36" si="7">SUM(T8:U8)</f>
        <v>7160</v>
      </c>
      <c r="W8" s="19">
        <f t="shared" ref="W8:W36" si="8">S8/V8</f>
        <v>50684.357541899444</v>
      </c>
    </row>
    <row r="9" spans="1:23" ht="16.5" thickBot="1" x14ac:dyDescent="0.3">
      <c r="A9" s="29">
        <v>3</v>
      </c>
      <c r="B9" s="29" t="s">
        <v>71</v>
      </c>
      <c r="C9" s="29" t="s">
        <v>74</v>
      </c>
      <c r="D9" s="4">
        <v>82</v>
      </c>
      <c r="E9" s="4">
        <v>68</v>
      </c>
      <c r="F9" s="4">
        <v>0</v>
      </c>
      <c r="G9" s="4">
        <f t="shared" si="0"/>
        <v>150</v>
      </c>
      <c r="H9" s="30">
        <v>50</v>
      </c>
      <c r="I9" s="30">
        <v>45</v>
      </c>
      <c r="J9" s="31">
        <v>40000</v>
      </c>
      <c r="K9" s="31">
        <v>65000</v>
      </c>
      <c r="L9" s="32">
        <f t="shared" si="1"/>
        <v>2000000</v>
      </c>
      <c r="M9" s="32">
        <f t="shared" si="1"/>
        <v>2925000</v>
      </c>
      <c r="N9" s="32">
        <f t="shared" si="2"/>
        <v>2000000</v>
      </c>
      <c r="O9" s="32">
        <f t="shared" si="2"/>
        <v>2925000</v>
      </c>
      <c r="P9" s="32">
        <f t="shared" si="3"/>
        <v>2462500</v>
      </c>
      <c r="Q9" s="32">
        <f t="shared" si="4"/>
        <v>164000000</v>
      </c>
      <c r="R9" s="32">
        <f t="shared" si="4"/>
        <v>198900000</v>
      </c>
      <c r="S9" s="32">
        <f t="shared" si="5"/>
        <v>362900000</v>
      </c>
      <c r="T9" s="4">
        <f t="shared" si="6"/>
        <v>4100</v>
      </c>
      <c r="U9" s="4">
        <f t="shared" si="6"/>
        <v>3060</v>
      </c>
      <c r="V9" s="4">
        <f t="shared" si="7"/>
        <v>7160</v>
      </c>
      <c r="W9" s="19">
        <f t="shared" si="8"/>
        <v>50684.357541899444</v>
      </c>
    </row>
    <row r="10" spans="1:23" ht="16.5" thickBot="1" x14ac:dyDescent="0.3">
      <c r="A10" s="29">
        <v>4</v>
      </c>
      <c r="B10" s="29" t="s">
        <v>71</v>
      </c>
      <c r="C10" s="29" t="s">
        <v>75</v>
      </c>
      <c r="D10" s="4">
        <v>82</v>
      </c>
      <c r="E10" s="4">
        <v>68</v>
      </c>
      <c r="F10" s="4">
        <v>0</v>
      </c>
      <c r="G10" s="4">
        <f t="shared" si="0"/>
        <v>150</v>
      </c>
      <c r="H10" s="30">
        <v>145</v>
      </c>
      <c r="I10" s="30">
        <v>85</v>
      </c>
      <c r="J10" s="31">
        <v>40000</v>
      </c>
      <c r="K10" s="31">
        <v>65000</v>
      </c>
      <c r="L10" s="32">
        <f t="shared" si="1"/>
        <v>5800000</v>
      </c>
      <c r="M10" s="32">
        <f t="shared" si="1"/>
        <v>5525000</v>
      </c>
      <c r="N10" s="32">
        <f t="shared" si="2"/>
        <v>5800000</v>
      </c>
      <c r="O10" s="32">
        <f t="shared" si="2"/>
        <v>5525000</v>
      </c>
      <c r="P10" s="32">
        <f t="shared" si="3"/>
        <v>5662500</v>
      </c>
      <c r="Q10" s="32">
        <f t="shared" si="4"/>
        <v>475600000</v>
      </c>
      <c r="R10" s="32">
        <f t="shared" si="4"/>
        <v>375700000</v>
      </c>
      <c r="S10" s="32">
        <f t="shared" si="5"/>
        <v>851300000</v>
      </c>
      <c r="T10" s="4">
        <f t="shared" si="6"/>
        <v>11890</v>
      </c>
      <c r="U10" s="4">
        <f t="shared" si="6"/>
        <v>5780</v>
      </c>
      <c r="V10" s="4">
        <f t="shared" si="7"/>
        <v>17670</v>
      </c>
      <c r="W10" s="19">
        <f t="shared" si="8"/>
        <v>48177.702320316923</v>
      </c>
    </row>
    <row r="11" spans="1:23" ht="16.5" thickBot="1" x14ac:dyDescent="0.3">
      <c r="A11" s="29">
        <v>5</v>
      </c>
      <c r="B11" s="29" t="s">
        <v>71</v>
      </c>
      <c r="C11" s="29" t="s">
        <v>76</v>
      </c>
      <c r="D11" s="4">
        <v>82</v>
      </c>
      <c r="E11" s="4">
        <v>68</v>
      </c>
      <c r="F11" s="4">
        <v>0</v>
      </c>
      <c r="G11" s="4">
        <f t="shared" si="0"/>
        <v>150</v>
      </c>
      <c r="H11" s="30">
        <v>135</v>
      </c>
      <c r="I11" s="30">
        <v>40</v>
      </c>
      <c r="J11" s="31">
        <v>40000</v>
      </c>
      <c r="K11" s="31">
        <v>65000</v>
      </c>
      <c r="L11" s="32">
        <f t="shared" si="1"/>
        <v>5400000</v>
      </c>
      <c r="M11" s="32">
        <f t="shared" si="1"/>
        <v>2600000</v>
      </c>
      <c r="N11" s="32">
        <f t="shared" si="2"/>
        <v>5400000</v>
      </c>
      <c r="O11" s="32">
        <f t="shared" si="2"/>
        <v>2600000</v>
      </c>
      <c r="P11" s="32">
        <f t="shared" si="3"/>
        <v>4000000</v>
      </c>
      <c r="Q11" s="32">
        <f t="shared" si="4"/>
        <v>442800000</v>
      </c>
      <c r="R11" s="32">
        <f t="shared" si="4"/>
        <v>176800000</v>
      </c>
      <c r="S11" s="32">
        <f t="shared" si="5"/>
        <v>619600000</v>
      </c>
      <c r="T11" s="4">
        <f t="shared" si="6"/>
        <v>11070</v>
      </c>
      <c r="U11" s="4">
        <f t="shared" si="6"/>
        <v>2720</v>
      </c>
      <c r="V11" s="4">
        <f t="shared" si="7"/>
        <v>13790</v>
      </c>
      <c r="W11" s="19">
        <f t="shared" si="8"/>
        <v>44931.109499637416</v>
      </c>
    </row>
    <row r="12" spans="1:23" ht="16.5" thickBot="1" x14ac:dyDescent="0.3">
      <c r="A12" s="29">
        <v>6</v>
      </c>
      <c r="B12" s="29" t="s">
        <v>71</v>
      </c>
      <c r="C12" s="29" t="s">
        <v>77</v>
      </c>
      <c r="D12" s="4">
        <v>82</v>
      </c>
      <c r="E12" s="4">
        <v>68</v>
      </c>
      <c r="F12" s="4">
        <v>0</v>
      </c>
      <c r="G12" s="4">
        <f t="shared" si="0"/>
        <v>150</v>
      </c>
      <c r="H12" s="30">
        <v>40</v>
      </c>
      <c r="I12" s="30">
        <v>133</v>
      </c>
      <c r="J12" s="31">
        <v>40000</v>
      </c>
      <c r="K12" s="31">
        <v>65000</v>
      </c>
      <c r="L12" s="32">
        <f t="shared" si="1"/>
        <v>1600000</v>
      </c>
      <c r="M12" s="32">
        <f t="shared" si="1"/>
        <v>8645000</v>
      </c>
      <c r="N12" s="32">
        <f t="shared" si="2"/>
        <v>1600000</v>
      </c>
      <c r="O12" s="32">
        <f t="shared" si="2"/>
        <v>8645000</v>
      </c>
      <c r="P12" s="32">
        <f t="shared" si="3"/>
        <v>5122500</v>
      </c>
      <c r="Q12" s="32">
        <f t="shared" si="4"/>
        <v>131200000</v>
      </c>
      <c r="R12" s="32">
        <f t="shared" si="4"/>
        <v>587860000</v>
      </c>
      <c r="S12" s="32">
        <f t="shared" si="5"/>
        <v>719060000</v>
      </c>
      <c r="T12" s="4">
        <f t="shared" si="6"/>
        <v>3280</v>
      </c>
      <c r="U12" s="4">
        <f t="shared" si="6"/>
        <v>9044</v>
      </c>
      <c r="V12" s="4">
        <f t="shared" si="7"/>
        <v>12324</v>
      </c>
      <c r="W12" s="19">
        <f t="shared" si="8"/>
        <v>58346.316131126259</v>
      </c>
    </row>
    <row r="13" spans="1:23" ht="16.5" thickBot="1" x14ac:dyDescent="0.3">
      <c r="A13" s="29">
        <v>7</v>
      </c>
      <c r="B13" s="29" t="s">
        <v>71</v>
      </c>
      <c r="C13" s="29" t="s">
        <v>78</v>
      </c>
      <c r="D13" s="4">
        <v>82</v>
      </c>
      <c r="E13" s="4">
        <v>68</v>
      </c>
      <c r="F13" s="4">
        <v>0</v>
      </c>
      <c r="G13" s="4">
        <f t="shared" si="0"/>
        <v>150</v>
      </c>
      <c r="H13" s="30">
        <v>40</v>
      </c>
      <c r="I13" s="30">
        <v>127</v>
      </c>
      <c r="J13" s="31">
        <v>40000</v>
      </c>
      <c r="K13" s="31">
        <v>65000</v>
      </c>
      <c r="L13" s="32">
        <f t="shared" si="1"/>
        <v>1600000</v>
      </c>
      <c r="M13" s="32">
        <f t="shared" si="1"/>
        <v>8255000</v>
      </c>
      <c r="N13" s="32">
        <f t="shared" si="2"/>
        <v>1600000</v>
      </c>
      <c r="O13" s="32">
        <f t="shared" si="2"/>
        <v>8255000</v>
      </c>
      <c r="P13" s="32">
        <f t="shared" si="3"/>
        <v>4927500</v>
      </c>
      <c r="Q13" s="32">
        <f t="shared" si="4"/>
        <v>131200000</v>
      </c>
      <c r="R13" s="32">
        <f t="shared" si="4"/>
        <v>561340000</v>
      </c>
      <c r="S13" s="32">
        <f t="shared" si="5"/>
        <v>692540000</v>
      </c>
      <c r="T13" s="4">
        <f t="shared" si="6"/>
        <v>3280</v>
      </c>
      <c r="U13" s="4">
        <f t="shared" si="6"/>
        <v>8636</v>
      </c>
      <c r="V13" s="4">
        <f t="shared" si="7"/>
        <v>11916</v>
      </c>
      <c r="W13" s="19">
        <f t="shared" si="8"/>
        <v>58118.496139644179</v>
      </c>
    </row>
    <row r="14" spans="1:23" ht="16.5" thickBot="1" x14ac:dyDescent="0.3">
      <c r="A14" s="29">
        <v>8</v>
      </c>
      <c r="B14" s="29" t="s">
        <v>71</v>
      </c>
      <c r="C14" s="29" t="s">
        <v>79</v>
      </c>
      <c r="D14" s="4">
        <v>82</v>
      </c>
      <c r="E14" s="4">
        <v>68</v>
      </c>
      <c r="F14" s="4">
        <v>0</v>
      </c>
      <c r="G14" s="4">
        <f t="shared" si="0"/>
        <v>150</v>
      </c>
      <c r="H14" s="30">
        <v>45</v>
      </c>
      <c r="I14" s="30">
        <v>115</v>
      </c>
      <c r="J14" s="31">
        <v>40000</v>
      </c>
      <c r="K14" s="31">
        <v>65000</v>
      </c>
      <c r="L14" s="32">
        <f t="shared" si="1"/>
        <v>1800000</v>
      </c>
      <c r="M14" s="32">
        <f t="shared" si="1"/>
        <v>7475000</v>
      </c>
      <c r="N14" s="32">
        <f t="shared" si="2"/>
        <v>1800000</v>
      </c>
      <c r="O14" s="32">
        <f t="shared" si="2"/>
        <v>7475000</v>
      </c>
      <c r="P14" s="32">
        <f t="shared" si="3"/>
        <v>4637500</v>
      </c>
      <c r="Q14" s="32">
        <f t="shared" si="4"/>
        <v>147600000</v>
      </c>
      <c r="R14" s="32">
        <f t="shared" si="4"/>
        <v>508300000</v>
      </c>
      <c r="S14" s="32">
        <f t="shared" si="5"/>
        <v>655900000</v>
      </c>
      <c r="T14" s="4">
        <f t="shared" si="6"/>
        <v>3690</v>
      </c>
      <c r="U14" s="4">
        <f t="shared" si="6"/>
        <v>7820</v>
      </c>
      <c r="V14" s="4">
        <f t="shared" si="7"/>
        <v>11510</v>
      </c>
      <c r="W14" s="19">
        <f t="shared" si="8"/>
        <v>56985.23023457863</v>
      </c>
    </row>
    <row r="15" spans="1:23" ht="16.5" thickBot="1" x14ac:dyDescent="0.3">
      <c r="A15" s="29">
        <v>9</v>
      </c>
      <c r="B15" s="29" t="s">
        <v>71</v>
      </c>
      <c r="C15" s="29" t="s">
        <v>80</v>
      </c>
      <c r="D15" s="4">
        <v>82</v>
      </c>
      <c r="E15" s="4">
        <v>68</v>
      </c>
      <c r="F15" s="4">
        <v>0</v>
      </c>
      <c r="G15" s="4">
        <f t="shared" si="0"/>
        <v>150</v>
      </c>
      <c r="H15" s="30">
        <v>45</v>
      </c>
      <c r="I15" s="30">
        <v>120</v>
      </c>
      <c r="J15" s="31">
        <v>40000</v>
      </c>
      <c r="K15" s="31">
        <v>65000</v>
      </c>
      <c r="L15" s="32">
        <f t="shared" si="1"/>
        <v>1800000</v>
      </c>
      <c r="M15" s="32">
        <f t="shared" si="1"/>
        <v>7800000</v>
      </c>
      <c r="N15" s="32">
        <f t="shared" si="2"/>
        <v>1800000</v>
      </c>
      <c r="O15" s="32">
        <f t="shared" si="2"/>
        <v>7800000</v>
      </c>
      <c r="P15" s="32">
        <f t="shared" si="3"/>
        <v>4800000</v>
      </c>
      <c r="Q15" s="32">
        <f t="shared" si="4"/>
        <v>147600000</v>
      </c>
      <c r="R15" s="32">
        <f>O15*E15</f>
        <v>530400000</v>
      </c>
      <c r="S15" s="32">
        <f t="shared" si="5"/>
        <v>678000000</v>
      </c>
      <c r="T15" s="4">
        <f t="shared" si="6"/>
        <v>3690</v>
      </c>
      <c r="U15" s="4">
        <f t="shared" si="6"/>
        <v>8160</v>
      </c>
      <c r="V15" s="4">
        <f t="shared" si="7"/>
        <v>11850</v>
      </c>
      <c r="W15" s="19">
        <f t="shared" si="8"/>
        <v>57215.189873417723</v>
      </c>
    </row>
    <row r="16" spans="1:23" ht="16.5" thickBot="1" x14ac:dyDescent="0.3">
      <c r="A16" s="29">
        <v>10</v>
      </c>
      <c r="B16" s="29" t="s">
        <v>71</v>
      </c>
      <c r="C16" s="29" t="s">
        <v>81</v>
      </c>
      <c r="D16" s="4">
        <v>82</v>
      </c>
      <c r="E16" s="4">
        <v>68</v>
      </c>
      <c r="F16" s="4">
        <v>0</v>
      </c>
      <c r="G16" s="4">
        <f t="shared" si="0"/>
        <v>150</v>
      </c>
      <c r="H16" s="30">
        <v>35</v>
      </c>
      <c r="I16" s="30">
        <v>115</v>
      </c>
      <c r="J16" s="31">
        <v>40000</v>
      </c>
      <c r="K16" s="31">
        <v>65000</v>
      </c>
      <c r="L16" s="32">
        <f t="shared" si="1"/>
        <v>1400000</v>
      </c>
      <c r="M16" s="32">
        <f t="shared" si="1"/>
        <v>7475000</v>
      </c>
      <c r="N16" s="32">
        <f t="shared" si="2"/>
        <v>1400000</v>
      </c>
      <c r="O16" s="32">
        <f t="shared" si="2"/>
        <v>7475000</v>
      </c>
      <c r="P16" s="32">
        <f t="shared" si="3"/>
        <v>4437500</v>
      </c>
      <c r="Q16" s="32">
        <f t="shared" si="4"/>
        <v>114800000</v>
      </c>
      <c r="R16" s="32">
        <f t="shared" si="4"/>
        <v>508300000</v>
      </c>
      <c r="S16" s="32">
        <f t="shared" si="5"/>
        <v>623100000</v>
      </c>
      <c r="T16" s="4">
        <f t="shared" si="6"/>
        <v>2870</v>
      </c>
      <c r="U16" s="4">
        <f t="shared" si="6"/>
        <v>7820</v>
      </c>
      <c r="V16" s="4">
        <f t="shared" si="7"/>
        <v>10690</v>
      </c>
      <c r="W16" s="19">
        <f t="shared" si="8"/>
        <v>58288.119738072965</v>
      </c>
    </row>
    <row r="17" spans="1:23" ht="16.5" thickBot="1" x14ac:dyDescent="0.3">
      <c r="A17" s="33">
        <v>11</v>
      </c>
      <c r="B17" s="29" t="s">
        <v>82</v>
      </c>
      <c r="C17" s="29" t="s">
        <v>83</v>
      </c>
      <c r="D17" s="4">
        <v>90</v>
      </c>
      <c r="E17" s="4">
        <v>89</v>
      </c>
      <c r="F17" s="4">
        <v>0</v>
      </c>
      <c r="G17" s="4">
        <f t="shared" si="0"/>
        <v>179</v>
      </c>
      <c r="H17" s="30">
        <v>215</v>
      </c>
      <c r="I17" s="30">
        <v>155</v>
      </c>
      <c r="J17" s="31">
        <v>65000</v>
      </c>
      <c r="K17" s="31">
        <v>70000</v>
      </c>
      <c r="L17" s="32">
        <f t="shared" si="1"/>
        <v>13975000</v>
      </c>
      <c r="M17" s="32">
        <f t="shared" si="1"/>
        <v>10850000</v>
      </c>
      <c r="N17" s="32">
        <f t="shared" si="2"/>
        <v>13975000</v>
      </c>
      <c r="O17" s="32">
        <f t="shared" si="2"/>
        <v>10850000</v>
      </c>
      <c r="P17" s="32">
        <f t="shared" si="3"/>
        <v>12412500</v>
      </c>
      <c r="Q17" s="32">
        <f t="shared" si="4"/>
        <v>1257750000</v>
      </c>
      <c r="R17" s="32">
        <f t="shared" si="4"/>
        <v>965650000</v>
      </c>
      <c r="S17" s="32">
        <f t="shared" si="5"/>
        <v>2223400000</v>
      </c>
      <c r="T17" s="4">
        <f t="shared" si="6"/>
        <v>19350</v>
      </c>
      <c r="U17" s="4">
        <f t="shared" si="6"/>
        <v>13795</v>
      </c>
      <c r="V17" s="4">
        <f t="shared" si="7"/>
        <v>33145</v>
      </c>
      <c r="W17" s="19">
        <f t="shared" si="8"/>
        <v>67081.007693468098</v>
      </c>
    </row>
    <row r="18" spans="1:23" ht="16.5" thickBot="1" x14ac:dyDescent="0.3">
      <c r="A18" s="29">
        <v>12</v>
      </c>
      <c r="B18" s="29" t="s">
        <v>82</v>
      </c>
      <c r="C18" s="29" t="s">
        <v>84</v>
      </c>
      <c r="D18" s="4">
        <v>90</v>
      </c>
      <c r="E18" s="4">
        <v>89</v>
      </c>
      <c r="F18" s="4">
        <v>0</v>
      </c>
      <c r="G18" s="4">
        <f t="shared" si="0"/>
        <v>179</v>
      </c>
      <c r="H18" s="30">
        <v>175</v>
      </c>
      <c r="I18" s="30">
        <v>60</v>
      </c>
      <c r="J18" s="31">
        <v>65000</v>
      </c>
      <c r="K18" s="31">
        <v>70000</v>
      </c>
      <c r="L18" s="32">
        <f t="shared" si="1"/>
        <v>11375000</v>
      </c>
      <c r="M18" s="32">
        <f t="shared" si="1"/>
        <v>4200000</v>
      </c>
      <c r="N18" s="32">
        <f t="shared" si="2"/>
        <v>11375000</v>
      </c>
      <c r="O18" s="32">
        <f t="shared" si="2"/>
        <v>4200000</v>
      </c>
      <c r="P18" s="32">
        <f t="shared" si="3"/>
        <v>7787500</v>
      </c>
      <c r="Q18" s="32">
        <f t="shared" si="4"/>
        <v>1023750000</v>
      </c>
      <c r="R18" s="32">
        <f t="shared" si="4"/>
        <v>373800000</v>
      </c>
      <c r="S18" s="32">
        <f t="shared" si="5"/>
        <v>1397550000</v>
      </c>
      <c r="T18" s="4">
        <f t="shared" si="6"/>
        <v>15750</v>
      </c>
      <c r="U18" s="4">
        <f t="shared" si="6"/>
        <v>5340</v>
      </c>
      <c r="V18" s="4">
        <f t="shared" si="7"/>
        <v>21090</v>
      </c>
      <c r="W18" s="19">
        <f t="shared" si="8"/>
        <v>66266.002844950213</v>
      </c>
    </row>
    <row r="19" spans="1:23" ht="16.5" thickBot="1" x14ac:dyDescent="0.3">
      <c r="A19" s="29">
        <v>13</v>
      </c>
      <c r="B19" s="29" t="s">
        <v>82</v>
      </c>
      <c r="C19" s="29" t="s">
        <v>85</v>
      </c>
      <c r="D19" s="4">
        <v>90</v>
      </c>
      <c r="E19" s="4">
        <v>89</v>
      </c>
      <c r="F19" s="4">
        <v>0</v>
      </c>
      <c r="G19" s="4">
        <f t="shared" si="0"/>
        <v>179</v>
      </c>
      <c r="H19" s="30">
        <v>30</v>
      </c>
      <c r="I19" s="30">
        <v>157</v>
      </c>
      <c r="J19" s="31">
        <v>65000</v>
      </c>
      <c r="K19" s="31">
        <v>70000</v>
      </c>
      <c r="L19" s="32">
        <f t="shared" si="1"/>
        <v>1950000</v>
      </c>
      <c r="M19" s="32">
        <f t="shared" si="1"/>
        <v>10990000</v>
      </c>
      <c r="N19" s="32">
        <f t="shared" si="2"/>
        <v>1950000</v>
      </c>
      <c r="O19" s="32">
        <f t="shared" si="2"/>
        <v>10990000</v>
      </c>
      <c r="P19" s="32">
        <f t="shared" si="3"/>
        <v>6470000</v>
      </c>
      <c r="Q19" s="32">
        <f t="shared" si="4"/>
        <v>175500000</v>
      </c>
      <c r="R19" s="32">
        <f t="shared" si="4"/>
        <v>978110000</v>
      </c>
      <c r="S19" s="32">
        <f t="shared" si="5"/>
        <v>1153610000</v>
      </c>
      <c r="T19" s="4">
        <f t="shared" si="6"/>
        <v>2700</v>
      </c>
      <c r="U19" s="4">
        <f t="shared" si="6"/>
        <v>13973</v>
      </c>
      <c r="V19" s="4">
        <f t="shared" si="7"/>
        <v>16673</v>
      </c>
      <c r="W19" s="19">
        <f t="shared" si="8"/>
        <v>69190.307683080435</v>
      </c>
    </row>
    <row r="20" spans="1:23" ht="16.5" thickBot="1" x14ac:dyDescent="0.3">
      <c r="A20" s="29">
        <v>14</v>
      </c>
      <c r="B20" s="29" t="s">
        <v>82</v>
      </c>
      <c r="C20" s="29" t="s">
        <v>86</v>
      </c>
      <c r="D20" s="4">
        <v>90</v>
      </c>
      <c r="E20" s="4">
        <v>89</v>
      </c>
      <c r="F20" s="4">
        <v>0</v>
      </c>
      <c r="G20" s="4">
        <f t="shared" si="0"/>
        <v>179</v>
      </c>
      <c r="H20" s="30">
        <v>178</v>
      </c>
      <c r="I20" s="30">
        <v>56</v>
      </c>
      <c r="J20" s="31">
        <v>65000</v>
      </c>
      <c r="K20" s="31">
        <v>70000</v>
      </c>
      <c r="L20" s="32">
        <f t="shared" si="1"/>
        <v>11570000</v>
      </c>
      <c r="M20" s="32">
        <f t="shared" si="1"/>
        <v>3920000</v>
      </c>
      <c r="N20" s="32">
        <f t="shared" si="2"/>
        <v>11570000</v>
      </c>
      <c r="O20" s="32">
        <f t="shared" si="2"/>
        <v>3920000</v>
      </c>
      <c r="P20" s="32">
        <f t="shared" si="3"/>
        <v>7745000</v>
      </c>
      <c r="Q20" s="32">
        <f t="shared" si="4"/>
        <v>1041300000</v>
      </c>
      <c r="R20" s="32">
        <f t="shared" si="4"/>
        <v>348880000</v>
      </c>
      <c r="S20" s="32">
        <f t="shared" si="5"/>
        <v>1390180000</v>
      </c>
      <c r="T20" s="4">
        <f t="shared" si="6"/>
        <v>16020</v>
      </c>
      <c r="U20" s="4">
        <f t="shared" si="6"/>
        <v>4984</v>
      </c>
      <c r="V20" s="4">
        <f t="shared" si="7"/>
        <v>21004</v>
      </c>
      <c r="W20" s="19">
        <f t="shared" si="8"/>
        <v>66186.440677966108</v>
      </c>
    </row>
    <row r="21" spans="1:23" ht="16.5" thickBot="1" x14ac:dyDescent="0.3">
      <c r="A21" s="29">
        <v>15</v>
      </c>
      <c r="B21" s="29" t="s">
        <v>82</v>
      </c>
      <c r="C21" s="29" t="s">
        <v>87</v>
      </c>
      <c r="D21" s="4">
        <v>90</v>
      </c>
      <c r="E21" s="4">
        <v>89</v>
      </c>
      <c r="F21" s="4">
        <v>0</v>
      </c>
      <c r="G21" s="4">
        <f t="shared" si="0"/>
        <v>179</v>
      </c>
      <c r="H21" s="30">
        <v>178</v>
      </c>
      <c r="I21" s="30">
        <v>43</v>
      </c>
      <c r="J21" s="31">
        <v>65000</v>
      </c>
      <c r="K21" s="31">
        <v>70000</v>
      </c>
      <c r="L21" s="32">
        <f t="shared" si="1"/>
        <v>11570000</v>
      </c>
      <c r="M21" s="32">
        <f t="shared" si="1"/>
        <v>3010000</v>
      </c>
      <c r="N21" s="32">
        <f t="shared" si="2"/>
        <v>11570000</v>
      </c>
      <c r="O21" s="32">
        <f t="shared" si="2"/>
        <v>3010000</v>
      </c>
      <c r="P21" s="32">
        <f t="shared" si="3"/>
        <v>7290000</v>
      </c>
      <c r="Q21" s="32">
        <f t="shared" si="4"/>
        <v>1041300000</v>
      </c>
      <c r="R21" s="32">
        <f t="shared" si="4"/>
        <v>267890000</v>
      </c>
      <c r="S21" s="32">
        <f t="shared" si="5"/>
        <v>1309190000</v>
      </c>
      <c r="T21" s="4">
        <f t="shared" si="6"/>
        <v>16020</v>
      </c>
      <c r="U21" s="4">
        <f t="shared" si="6"/>
        <v>3827</v>
      </c>
      <c r="V21" s="4">
        <f t="shared" si="7"/>
        <v>19847</v>
      </c>
      <c r="W21" s="19">
        <f t="shared" si="8"/>
        <v>65964.125560538116</v>
      </c>
    </row>
    <row r="22" spans="1:23" ht="16.5" thickBot="1" x14ac:dyDescent="0.3">
      <c r="A22" s="29">
        <v>16</v>
      </c>
      <c r="B22" s="29" t="s">
        <v>82</v>
      </c>
      <c r="C22" s="29" t="s">
        <v>88</v>
      </c>
      <c r="D22" s="4">
        <v>90</v>
      </c>
      <c r="E22" s="4">
        <v>89</v>
      </c>
      <c r="F22" s="4">
        <v>0</v>
      </c>
      <c r="G22" s="4">
        <f t="shared" si="0"/>
        <v>179</v>
      </c>
      <c r="H22" s="30">
        <v>78</v>
      </c>
      <c r="I22" s="30">
        <v>63</v>
      </c>
      <c r="J22" s="31">
        <v>65000</v>
      </c>
      <c r="K22" s="31">
        <v>70000</v>
      </c>
      <c r="L22" s="32">
        <f t="shared" si="1"/>
        <v>5070000</v>
      </c>
      <c r="M22" s="32">
        <f t="shared" si="1"/>
        <v>4410000</v>
      </c>
      <c r="N22" s="32">
        <f t="shared" si="2"/>
        <v>5070000</v>
      </c>
      <c r="O22" s="32">
        <f t="shared" si="2"/>
        <v>4410000</v>
      </c>
      <c r="P22" s="32">
        <f t="shared" si="3"/>
        <v>4740000</v>
      </c>
      <c r="Q22" s="32">
        <f t="shared" si="4"/>
        <v>456300000</v>
      </c>
      <c r="R22" s="32">
        <f t="shared" si="4"/>
        <v>392490000</v>
      </c>
      <c r="S22" s="32">
        <f t="shared" si="5"/>
        <v>848790000</v>
      </c>
      <c r="T22" s="4">
        <f t="shared" si="6"/>
        <v>7020</v>
      </c>
      <c r="U22" s="4">
        <f t="shared" si="6"/>
        <v>5607</v>
      </c>
      <c r="V22" s="4">
        <f t="shared" si="7"/>
        <v>12627</v>
      </c>
      <c r="W22" s="19">
        <f t="shared" si="8"/>
        <v>67220.242337847463</v>
      </c>
    </row>
    <row r="23" spans="1:23" ht="16.5" thickBot="1" x14ac:dyDescent="0.3">
      <c r="A23" s="29">
        <v>17</v>
      </c>
      <c r="B23" s="29" t="s">
        <v>82</v>
      </c>
      <c r="C23" s="29" t="s">
        <v>89</v>
      </c>
      <c r="D23" s="4">
        <v>90</v>
      </c>
      <c r="E23" s="4">
        <v>89</v>
      </c>
      <c r="F23" s="4">
        <v>0</v>
      </c>
      <c r="G23" s="4">
        <f t="shared" si="0"/>
        <v>179</v>
      </c>
      <c r="H23" s="30">
        <v>163</v>
      </c>
      <c r="I23" s="30">
        <v>43</v>
      </c>
      <c r="J23" s="31">
        <v>65000</v>
      </c>
      <c r="K23" s="31">
        <v>70000</v>
      </c>
      <c r="L23" s="32">
        <f t="shared" si="1"/>
        <v>10595000</v>
      </c>
      <c r="M23" s="32">
        <f t="shared" si="1"/>
        <v>3010000</v>
      </c>
      <c r="N23" s="32">
        <f t="shared" si="2"/>
        <v>10595000</v>
      </c>
      <c r="O23" s="32">
        <f t="shared" si="2"/>
        <v>3010000</v>
      </c>
      <c r="P23" s="32">
        <f t="shared" si="3"/>
        <v>6802500</v>
      </c>
      <c r="Q23" s="32">
        <f t="shared" si="4"/>
        <v>953550000</v>
      </c>
      <c r="R23" s="32">
        <f t="shared" si="4"/>
        <v>267890000</v>
      </c>
      <c r="S23" s="32">
        <f t="shared" si="5"/>
        <v>1221440000</v>
      </c>
      <c r="T23" s="4">
        <f t="shared" si="6"/>
        <v>14670</v>
      </c>
      <c r="U23" s="4">
        <f t="shared" si="6"/>
        <v>3827</v>
      </c>
      <c r="V23" s="4">
        <f t="shared" si="7"/>
        <v>18497</v>
      </c>
      <c r="W23" s="19">
        <f t="shared" si="8"/>
        <v>66034.492079796721</v>
      </c>
    </row>
    <row r="24" spans="1:23" ht="16.5" thickBot="1" x14ac:dyDescent="0.3">
      <c r="A24" s="29">
        <v>18</v>
      </c>
      <c r="B24" s="29" t="s">
        <v>82</v>
      </c>
      <c r="C24" s="29" t="s">
        <v>90</v>
      </c>
      <c r="D24" s="4">
        <v>90</v>
      </c>
      <c r="E24" s="4">
        <v>89</v>
      </c>
      <c r="F24" s="4">
        <v>0</v>
      </c>
      <c r="G24" s="4">
        <f t="shared" si="0"/>
        <v>179</v>
      </c>
      <c r="H24" s="30">
        <v>165</v>
      </c>
      <c r="I24" s="30">
        <v>60</v>
      </c>
      <c r="J24" s="31">
        <v>65000</v>
      </c>
      <c r="K24" s="31">
        <v>70000</v>
      </c>
      <c r="L24" s="32">
        <f t="shared" si="1"/>
        <v>10725000</v>
      </c>
      <c r="M24" s="32">
        <f t="shared" si="1"/>
        <v>4200000</v>
      </c>
      <c r="N24" s="32">
        <f t="shared" si="2"/>
        <v>10725000</v>
      </c>
      <c r="O24" s="32">
        <f t="shared" si="2"/>
        <v>4200000</v>
      </c>
      <c r="P24" s="32">
        <f t="shared" si="3"/>
        <v>7462500</v>
      </c>
      <c r="Q24" s="32">
        <f t="shared" si="4"/>
        <v>965250000</v>
      </c>
      <c r="R24" s="32">
        <f t="shared" si="4"/>
        <v>373800000</v>
      </c>
      <c r="S24" s="32">
        <f t="shared" si="5"/>
        <v>1339050000</v>
      </c>
      <c r="T24" s="4">
        <f t="shared" si="6"/>
        <v>14850</v>
      </c>
      <c r="U24" s="4">
        <f t="shared" si="6"/>
        <v>5340</v>
      </c>
      <c r="V24" s="4">
        <f t="shared" si="7"/>
        <v>20190</v>
      </c>
      <c r="W24" s="19">
        <f t="shared" si="8"/>
        <v>66322.436849925711</v>
      </c>
    </row>
    <row r="25" spans="1:23" ht="16.5" thickBot="1" x14ac:dyDescent="0.3">
      <c r="A25" s="29">
        <v>19</v>
      </c>
      <c r="B25" s="29" t="s">
        <v>82</v>
      </c>
      <c r="C25" s="29" t="s">
        <v>91</v>
      </c>
      <c r="D25" s="4">
        <v>90</v>
      </c>
      <c r="E25" s="4">
        <v>89</v>
      </c>
      <c r="F25" s="4">
        <v>0</v>
      </c>
      <c r="G25" s="4">
        <f t="shared" si="0"/>
        <v>179</v>
      </c>
      <c r="H25" s="30">
        <v>53</v>
      </c>
      <c r="I25" s="30">
        <v>45</v>
      </c>
      <c r="J25" s="31">
        <v>65000</v>
      </c>
      <c r="K25" s="31">
        <v>70000</v>
      </c>
      <c r="L25" s="32">
        <f t="shared" si="1"/>
        <v>3445000</v>
      </c>
      <c r="M25" s="32">
        <f t="shared" si="1"/>
        <v>3150000</v>
      </c>
      <c r="N25" s="32">
        <f t="shared" si="2"/>
        <v>3445000</v>
      </c>
      <c r="O25" s="32">
        <f t="shared" si="2"/>
        <v>3150000</v>
      </c>
      <c r="P25" s="32">
        <f t="shared" si="3"/>
        <v>3297500</v>
      </c>
      <c r="Q25" s="32">
        <f t="shared" si="4"/>
        <v>310050000</v>
      </c>
      <c r="R25" s="32">
        <f t="shared" si="4"/>
        <v>280350000</v>
      </c>
      <c r="S25" s="32">
        <f t="shared" si="5"/>
        <v>590400000</v>
      </c>
      <c r="T25" s="4">
        <f t="shared" si="6"/>
        <v>4770</v>
      </c>
      <c r="U25" s="4">
        <f t="shared" si="6"/>
        <v>4005</v>
      </c>
      <c r="V25" s="4">
        <f t="shared" si="7"/>
        <v>8775</v>
      </c>
      <c r="W25" s="19">
        <f t="shared" si="8"/>
        <v>67282.051282051281</v>
      </c>
    </row>
    <row r="26" spans="1:23" ht="16.5" thickBot="1" x14ac:dyDescent="0.3">
      <c r="A26" s="29">
        <v>20</v>
      </c>
      <c r="B26" s="29" t="s">
        <v>82</v>
      </c>
      <c r="C26" s="29" t="s">
        <v>92</v>
      </c>
      <c r="D26" s="4">
        <v>90</v>
      </c>
      <c r="E26" s="4">
        <v>89</v>
      </c>
      <c r="F26" s="4">
        <v>0</v>
      </c>
      <c r="G26" s="4">
        <f t="shared" si="0"/>
        <v>179</v>
      </c>
      <c r="H26" s="30">
        <v>67</v>
      </c>
      <c r="I26" s="30">
        <v>63</v>
      </c>
      <c r="J26" s="31">
        <v>65000</v>
      </c>
      <c r="K26" s="31">
        <v>70000</v>
      </c>
      <c r="L26" s="32">
        <f t="shared" si="1"/>
        <v>4355000</v>
      </c>
      <c r="M26" s="32">
        <f t="shared" si="1"/>
        <v>4410000</v>
      </c>
      <c r="N26" s="32">
        <f t="shared" si="2"/>
        <v>4355000</v>
      </c>
      <c r="O26" s="32">
        <f t="shared" si="2"/>
        <v>4410000</v>
      </c>
      <c r="P26" s="32">
        <f t="shared" si="3"/>
        <v>4382500</v>
      </c>
      <c r="Q26" s="32">
        <f t="shared" si="4"/>
        <v>391950000</v>
      </c>
      <c r="R26" s="32">
        <f t="shared" si="4"/>
        <v>392490000</v>
      </c>
      <c r="S26" s="32">
        <f t="shared" si="5"/>
        <v>784440000</v>
      </c>
      <c r="T26" s="4">
        <f t="shared" si="6"/>
        <v>6030</v>
      </c>
      <c r="U26" s="4">
        <f t="shared" si="6"/>
        <v>5607</v>
      </c>
      <c r="V26" s="4">
        <f t="shared" si="7"/>
        <v>11637</v>
      </c>
      <c r="W26" s="19">
        <f t="shared" si="8"/>
        <v>67409.1260634184</v>
      </c>
    </row>
    <row r="27" spans="1:23" ht="16.5" thickBot="1" x14ac:dyDescent="0.3">
      <c r="A27" s="29">
        <v>21</v>
      </c>
      <c r="B27" s="29" t="s">
        <v>93</v>
      </c>
      <c r="C27" s="29" t="s">
        <v>94</v>
      </c>
      <c r="D27" s="4">
        <v>85</v>
      </c>
      <c r="E27" s="4">
        <v>75</v>
      </c>
      <c r="F27" s="4">
        <v>0</v>
      </c>
      <c r="G27" s="4">
        <f t="shared" si="0"/>
        <v>160</v>
      </c>
      <c r="H27" s="30">
        <v>153</v>
      </c>
      <c r="I27" s="30">
        <v>35</v>
      </c>
      <c r="J27" s="31">
        <v>70000</v>
      </c>
      <c r="K27" s="31">
        <v>80000</v>
      </c>
      <c r="L27" s="32">
        <f t="shared" si="1"/>
        <v>10710000</v>
      </c>
      <c r="M27" s="32">
        <f t="shared" si="1"/>
        <v>2800000</v>
      </c>
      <c r="N27" s="32">
        <f t="shared" si="2"/>
        <v>10710000</v>
      </c>
      <c r="O27" s="32">
        <f t="shared" si="2"/>
        <v>2800000</v>
      </c>
      <c r="P27" s="32">
        <f t="shared" si="3"/>
        <v>6755000</v>
      </c>
      <c r="Q27" s="32">
        <f t="shared" si="4"/>
        <v>910350000</v>
      </c>
      <c r="R27" s="32">
        <f t="shared" si="4"/>
        <v>210000000</v>
      </c>
      <c r="S27" s="32">
        <f t="shared" si="5"/>
        <v>1120350000</v>
      </c>
      <c r="T27" s="4">
        <f t="shared" si="6"/>
        <v>13005</v>
      </c>
      <c r="U27" s="4">
        <f t="shared" si="6"/>
        <v>2625</v>
      </c>
      <c r="V27" s="4">
        <f t="shared" si="7"/>
        <v>15630</v>
      </c>
      <c r="W27" s="19">
        <f t="shared" si="8"/>
        <v>71679.462571976968</v>
      </c>
    </row>
    <row r="28" spans="1:23" ht="16.5" thickBot="1" x14ac:dyDescent="0.3">
      <c r="A28" s="29">
        <v>22</v>
      </c>
      <c r="B28" s="29" t="s">
        <v>93</v>
      </c>
      <c r="C28" s="29" t="s">
        <v>95</v>
      </c>
      <c r="D28" s="4">
        <v>85</v>
      </c>
      <c r="E28" s="4">
        <v>75</v>
      </c>
      <c r="F28" s="4">
        <v>0</v>
      </c>
      <c r="G28" s="4">
        <f t="shared" si="0"/>
        <v>160</v>
      </c>
      <c r="H28" s="30">
        <v>153</v>
      </c>
      <c r="I28" s="30">
        <v>35</v>
      </c>
      <c r="J28" s="31">
        <v>70000</v>
      </c>
      <c r="K28" s="31">
        <v>80000</v>
      </c>
      <c r="L28" s="32">
        <f t="shared" si="1"/>
        <v>10710000</v>
      </c>
      <c r="M28" s="32">
        <f t="shared" si="1"/>
        <v>2800000</v>
      </c>
      <c r="N28" s="32">
        <f t="shared" si="2"/>
        <v>10710000</v>
      </c>
      <c r="O28" s="32">
        <f t="shared" si="2"/>
        <v>2800000</v>
      </c>
      <c r="P28" s="32">
        <f t="shared" si="3"/>
        <v>6755000</v>
      </c>
      <c r="Q28" s="32">
        <f t="shared" si="4"/>
        <v>910350000</v>
      </c>
      <c r="R28" s="32">
        <f t="shared" si="4"/>
        <v>210000000</v>
      </c>
      <c r="S28" s="32">
        <f t="shared" si="5"/>
        <v>1120350000</v>
      </c>
      <c r="T28" s="4">
        <f t="shared" si="6"/>
        <v>13005</v>
      </c>
      <c r="U28" s="4">
        <f t="shared" si="6"/>
        <v>2625</v>
      </c>
      <c r="V28" s="4">
        <f t="shared" si="7"/>
        <v>15630</v>
      </c>
      <c r="W28" s="19">
        <f t="shared" si="8"/>
        <v>71679.462571976968</v>
      </c>
    </row>
    <row r="29" spans="1:23" ht="16.5" thickBot="1" x14ac:dyDescent="0.3">
      <c r="A29" s="29">
        <v>23</v>
      </c>
      <c r="B29" s="29" t="s">
        <v>93</v>
      </c>
      <c r="C29" s="29" t="s">
        <v>96</v>
      </c>
      <c r="D29" s="4">
        <v>85</v>
      </c>
      <c r="E29" s="4">
        <v>75</v>
      </c>
      <c r="F29" s="4">
        <v>0</v>
      </c>
      <c r="G29" s="4">
        <f t="shared" si="0"/>
        <v>160</v>
      </c>
      <c r="H29" s="30">
        <v>153</v>
      </c>
      <c r="I29" s="30">
        <v>35</v>
      </c>
      <c r="J29" s="31">
        <v>70000</v>
      </c>
      <c r="K29" s="31">
        <v>80000</v>
      </c>
      <c r="L29" s="32">
        <f t="shared" si="1"/>
        <v>10710000</v>
      </c>
      <c r="M29" s="32">
        <f t="shared" si="1"/>
        <v>2800000</v>
      </c>
      <c r="N29" s="32">
        <f t="shared" si="2"/>
        <v>10710000</v>
      </c>
      <c r="O29" s="32">
        <f t="shared" si="2"/>
        <v>2800000</v>
      </c>
      <c r="P29" s="32">
        <f t="shared" si="3"/>
        <v>6755000</v>
      </c>
      <c r="Q29" s="32">
        <f t="shared" si="4"/>
        <v>910350000</v>
      </c>
      <c r="R29" s="32">
        <f t="shared" si="4"/>
        <v>210000000</v>
      </c>
      <c r="S29" s="32">
        <f t="shared" si="5"/>
        <v>1120350000</v>
      </c>
      <c r="T29" s="4">
        <f t="shared" si="6"/>
        <v>13005</v>
      </c>
      <c r="U29" s="4">
        <f t="shared" si="6"/>
        <v>2625</v>
      </c>
      <c r="V29" s="4">
        <f t="shared" si="7"/>
        <v>15630</v>
      </c>
      <c r="W29" s="19">
        <f t="shared" si="8"/>
        <v>71679.462571976968</v>
      </c>
    </row>
    <row r="30" spans="1:23" ht="16.5" thickBot="1" x14ac:dyDescent="0.3">
      <c r="A30" s="29">
        <v>24</v>
      </c>
      <c r="B30" s="29" t="s">
        <v>93</v>
      </c>
      <c r="C30" s="29" t="s">
        <v>97</v>
      </c>
      <c r="D30" s="4">
        <v>85</v>
      </c>
      <c r="E30" s="4">
        <v>75</v>
      </c>
      <c r="F30" s="4">
        <v>0</v>
      </c>
      <c r="G30" s="4">
        <f t="shared" si="0"/>
        <v>160</v>
      </c>
      <c r="H30" s="30">
        <v>167</v>
      </c>
      <c r="I30" s="30">
        <v>54</v>
      </c>
      <c r="J30" s="31">
        <v>70000</v>
      </c>
      <c r="K30" s="31">
        <v>80000</v>
      </c>
      <c r="L30" s="32">
        <f t="shared" si="1"/>
        <v>11690000</v>
      </c>
      <c r="M30" s="32">
        <f t="shared" si="1"/>
        <v>4320000</v>
      </c>
      <c r="N30" s="32">
        <f t="shared" si="2"/>
        <v>11690000</v>
      </c>
      <c r="O30" s="32">
        <f t="shared" si="2"/>
        <v>4320000</v>
      </c>
      <c r="P30" s="32">
        <f t="shared" si="3"/>
        <v>8005000</v>
      </c>
      <c r="Q30" s="32">
        <f t="shared" si="4"/>
        <v>993650000</v>
      </c>
      <c r="R30" s="32">
        <f t="shared" si="4"/>
        <v>324000000</v>
      </c>
      <c r="S30" s="32">
        <f t="shared" si="5"/>
        <v>1317650000</v>
      </c>
      <c r="T30" s="4">
        <f t="shared" si="6"/>
        <v>14195</v>
      </c>
      <c r="U30" s="4">
        <f t="shared" si="6"/>
        <v>4050</v>
      </c>
      <c r="V30" s="4">
        <f t="shared" si="7"/>
        <v>18245</v>
      </c>
      <c r="W30" s="19">
        <f t="shared" si="8"/>
        <v>72219.786242806251</v>
      </c>
    </row>
    <row r="31" spans="1:23" ht="16.5" thickBot="1" x14ac:dyDescent="0.3">
      <c r="A31" s="29">
        <v>25</v>
      </c>
      <c r="B31" s="29" t="s">
        <v>93</v>
      </c>
      <c r="C31" s="29" t="s">
        <v>98</v>
      </c>
      <c r="D31" s="4">
        <v>85</v>
      </c>
      <c r="E31" s="4">
        <v>75</v>
      </c>
      <c r="F31" s="4">
        <v>0</v>
      </c>
      <c r="G31" s="4">
        <f t="shared" si="0"/>
        <v>160</v>
      </c>
      <c r="H31" s="30">
        <v>154</v>
      </c>
      <c r="I31" s="30">
        <v>37</v>
      </c>
      <c r="J31" s="31">
        <v>70000</v>
      </c>
      <c r="K31" s="31">
        <v>80000</v>
      </c>
      <c r="L31" s="32">
        <f t="shared" si="1"/>
        <v>10780000</v>
      </c>
      <c r="M31" s="32">
        <f t="shared" si="1"/>
        <v>2960000</v>
      </c>
      <c r="N31" s="32">
        <f t="shared" si="2"/>
        <v>10780000</v>
      </c>
      <c r="O31" s="32">
        <f t="shared" si="2"/>
        <v>2960000</v>
      </c>
      <c r="P31" s="32">
        <f t="shared" si="3"/>
        <v>6870000</v>
      </c>
      <c r="Q31" s="32">
        <f t="shared" si="4"/>
        <v>916300000</v>
      </c>
      <c r="R31" s="32">
        <f t="shared" si="4"/>
        <v>222000000</v>
      </c>
      <c r="S31" s="32">
        <f t="shared" si="5"/>
        <v>1138300000</v>
      </c>
      <c r="T31" s="4">
        <f t="shared" si="6"/>
        <v>13090</v>
      </c>
      <c r="U31" s="4">
        <f t="shared" si="6"/>
        <v>2775</v>
      </c>
      <c r="V31" s="4">
        <f t="shared" si="7"/>
        <v>15865</v>
      </c>
      <c r="W31" s="19">
        <f t="shared" si="8"/>
        <v>71749.133312322723</v>
      </c>
    </row>
    <row r="32" spans="1:23" ht="16.5" thickBot="1" x14ac:dyDescent="0.3">
      <c r="A32" s="29">
        <v>26</v>
      </c>
      <c r="B32" s="29" t="s">
        <v>93</v>
      </c>
      <c r="C32" s="29" t="s">
        <v>99</v>
      </c>
      <c r="D32" s="4">
        <v>85</v>
      </c>
      <c r="E32" s="4">
        <v>75</v>
      </c>
      <c r="F32" s="4">
        <v>0</v>
      </c>
      <c r="G32" s="4">
        <f t="shared" si="0"/>
        <v>160</v>
      </c>
      <c r="H32" s="30">
        <v>54</v>
      </c>
      <c r="I32" s="30">
        <v>15</v>
      </c>
      <c r="J32" s="31">
        <v>70000</v>
      </c>
      <c r="K32" s="31">
        <v>80000</v>
      </c>
      <c r="L32" s="32">
        <f t="shared" si="1"/>
        <v>3780000</v>
      </c>
      <c r="M32" s="32">
        <f t="shared" si="1"/>
        <v>1200000</v>
      </c>
      <c r="N32" s="32">
        <f t="shared" si="2"/>
        <v>3780000</v>
      </c>
      <c r="O32" s="32">
        <f t="shared" si="2"/>
        <v>1200000</v>
      </c>
      <c r="P32" s="32">
        <f t="shared" si="3"/>
        <v>2490000</v>
      </c>
      <c r="Q32" s="32">
        <f t="shared" si="4"/>
        <v>321300000</v>
      </c>
      <c r="R32" s="32">
        <f t="shared" si="4"/>
        <v>90000000</v>
      </c>
      <c r="S32" s="32">
        <f t="shared" si="5"/>
        <v>411300000</v>
      </c>
      <c r="T32" s="4">
        <f t="shared" si="6"/>
        <v>4590</v>
      </c>
      <c r="U32" s="4">
        <f t="shared" si="6"/>
        <v>1125</v>
      </c>
      <c r="V32" s="4">
        <f t="shared" si="7"/>
        <v>5715</v>
      </c>
      <c r="W32" s="19">
        <f t="shared" si="8"/>
        <v>71968.503937007874</v>
      </c>
    </row>
    <row r="33" spans="1:23" ht="16.5" thickBot="1" x14ac:dyDescent="0.3">
      <c r="A33" s="29">
        <v>27</v>
      </c>
      <c r="B33" s="29" t="s">
        <v>93</v>
      </c>
      <c r="C33" s="29" t="s">
        <v>100</v>
      </c>
      <c r="D33" s="4">
        <v>85</v>
      </c>
      <c r="E33" s="4">
        <v>75</v>
      </c>
      <c r="F33" s="4">
        <v>0</v>
      </c>
      <c r="G33" s="4">
        <f t="shared" si="0"/>
        <v>160</v>
      </c>
      <c r="H33" s="30">
        <v>54</v>
      </c>
      <c r="I33" s="30">
        <v>20</v>
      </c>
      <c r="J33" s="31">
        <v>70000</v>
      </c>
      <c r="K33" s="31">
        <v>80000</v>
      </c>
      <c r="L33" s="32">
        <f t="shared" si="1"/>
        <v>3780000</v>
      </c>
      <c r="M33" s="32">
        <f t="shared" si="1"/>
        <v>1600000</v>
      </c>
      <c r="N33" s="32">
        <f t="shared" si="2"/>
        <v>3780000</v>
      </c>
      <c r="O33" s="32">
        <f t="shared" si="2"/>
        <v>1600000</v>
      </c>
      <c r="P33" s="32">
        <f t="shared" si="3"/>
        <v>2690000</v>
      </c>
      <c r="Q33" s="32">
        <f t="shared" si="4"/>
        <v>321300000</v>
      </c>
      <c r="R33" s="32">
        <f t="shared" si="4"/>
        <v>120000000</v>
      </c>
      <c r="S33" s="32">
        <f t="shared" si="5"/>
        <v>441300000</v>
      </c>
      <c r="T33" s="4">
        <f t="shared" si="6"/>
        <v>4590</v>
      </c>
      <c r="U33" s="4">
        <f t="shared" si="6"/>
        <v>1500</v>
      </c>
      <c r="V33" s="4">
        <f t="shared" si="7"/>
        <v>6090</v>
      </c>
      <c r="W33" s="19">
        <f t="shared" si="8"/>
        <v>72463.054187192116</v>
      </c>
    </row>
    <row r="34" spans="1:23" ht="16.5" thickBot="1" x14ac:dyDescent="0.3">
      <c r="A34" s="29">
        <v>28</v>
      </c>
      <c r="B34" s="29" t="s">
        <v>93</v>
      </c>
      <c r="C34" s="29" t="s">
        <v>101</v>
      </c>
      <c r="D34" s="4">
        <v>85</v>
      </c>
      <c r="E34" s="4">
        <v>75</v>
      </c>
      <c r="F34" s="4">
        <v>0</v>
      </c>
      <c r="G34" s="4">
        <f t="shared" si="0"/>
        <v>160</v>
      </c>
      <c r="H34" s="30">
        <v>156</v>
      </c>
      <c r="I34" s="30">
        <v>13</v>
      </c>
      <c r="J34" s="31">
        <v>70000</v>
      </c>
      <c r="K34" s="31">
        <v>80000</v>
      </c>
      <c r="L34" s="32">
        <f t="shared" si="1"/>
        <v>10920000</v>
      </c>
      <c r="M34" s="32">
        <f t="shared" si="1"/>
        <v>1040000</v>
      </c>
      <c r="N34" s="32">
        <f t="shared" si="2"/>
        <v>10920000</v>
      </c>
      <c r="O34" s="32">
        <f t="shared" si="2"/>
        <v>1040000</v>
      </c>
      <c r="P34" s="32">
        <f t="shared" si="3"/>
        <v>5980000</v>
      </c>
      <c r="Q34" s="32">
        <f t="shared" si="4"/>
        <v>928200000</v>
      </c>
      <c r="R34" s="32">
        <f t="shared" si="4"/>
        <v>78000000</v>
      </c>
      <c r="S34" s="32">
        <f t="shared" si="5"/>
        <v>1006200000</v>
      </c>
      <c r="T34" s="4">
        <f t="shared" si="6"/>
        <v>13260</v>
      </c>
      <c r="U34" s="4">
        <f t="shared" si="6"/>
        <v>975</v>
      </c>
      <c r="V34" s="4">
        <f t="shared" si="7"/>
        <v>14235</v>
      </c>
      <c r="W34" s="19">
        <f t="shared" si="8"/>
        <v>70684.931506849316</v>
      </c>
    </row>
    <row r="35" spans="1:23" ht="16.5" thickBot="1" x14ac:dyDescent="0.3">
      <c r="A35" s="29">
        <v>29</v>
      </c>
      <c r="B35" s="29" t="s">
        <v>93</v>
      </c>
      <c r="C35" s="29" t="s">
        <v>102</v>
      </c>
      <c r="D35" s="4">
        <v>85</v>
      </c>
      <c r="E35" s="4">
        <v>75</v>
      </c>
      <c r="F35" s="4">
        <v>0</v>
      </c>
      <c r="G35" s="4">
        <f t="shared" si="0"/>
        <v>160</v>
      </c>
      <c r="H35" s="30">
        <v>175</v>
      </c>
      <c r="I35" s="30">
        <v>18</v>
      </c>
      <c r="J35" s="31">
        <v>70000</v>
      </c>
      <c r="K35" s="31">
        <v>80000</v>
      </c>
      <c r="L35" s="32">
        <f t="shared" si="1"/>
        <v>12250000</v>
      </c>
      <c r="M35" s="32">
        <f t="shared" si="1"/>
        <v>1440000</v>
      </c>
      <c r="N35" s="32">
        <f t="shared" si="2"/>
        <v>12250000</v>
      </c>
      <c r="O35" s="32">
        <f t="shared" si="2"/>
        <v>1440000</v>
      </c>
      <c r="P35" s="32">
        <f t="shared" si="3"/>
        <v>6845000</v>
      </c>
      <c r="Q35" s="32">
        <f t="shared" si="4"/>
        <v>1041250000</v>
      </c>
      <c r="R35" s="32">
        <f t="shared" si="4"/>
        <v>108000000</v>
      </c>
      <c r="S35" s="32">
        <f t="shared" si="5"/>
        <v>1149250000</v>
      </c>
      <c r="T35" s="4">
        <f t="shared" si="6"/>
        <v>14875</v>
      </c>
      <c r="U35" s="4">
        <f t="shared" si="6"/>
        <v>1350</v>
      </c>
      <c r="V35" s="4">
        <f t="shared" si="7"/>
        <v>16225</v>
      </c>
      <c r="W35" s="19">
        <f t="shared" si="8"/>
        <v>70832.049306625573</v>
      </c>
    </row>
    <row r="36" spans="1:23" ht="16.5" thickBot="1" x14ac:dyDescent="0.3">
      <c r="A36" s="29">
        <v>30</v>
      </c>
      <c r="B36" s="29" t="s">
        <v>93</v>
      </c>
      <c r="C36" s="29" t="s">
        <v>103</v>
      </c>
      <c r="D36" s="4">
        <v>85</v>
      </c>
      <c r="E36" s="4">
        <v>75</v>
      </c>
      <c r="F36" s="4">
        <v>0</v>
      </c>
      <c r="G36" s="4">
        <f t="shared" si="0"/>
        <v>160</v>
      </c>
      <c r="H36" s="30">
        <v>178</v>
      </c>
      <c r="I36" s="30">
        <v>64</v>
      </c>
      <c r="J36" s="31">
        <v>70000</v>
      </c>
      <c r="K36" s="31">
        <v>80000</v>
      </c>
      <c r="L36" s="32">
        <f t="shared" si="1"/>
        <v>12460000</v>
      </c>
      <c r="M36" s="32">
        <f t="shared" si="1"/>
        <v>5120000</v>
      </c>
      <c r="N36" s="32">
        <f t="shared" si="2"/>
        <v>12460000</v>
      </c>
      <c r="O36" s="32">
        <f t="shared" si="2"/>
        <v>5120000</v>
      </c>
      <c r="P36" s="32">
        <f t="shared" si="3"/>
        <v>8790000</v>
      </c>
      <c r="Q36" s="32">
        <f t="shared" si="4"/>
        <v>1059100000</v>
      </c>
      <c r="R36" s="32">
        <f t="shared" si="4"/>
        <v>384000000</v>
      </c>
      <c r="S36" s="32">
        <f t="shared" si="5"/>
        <v>1443100000</v>
      </c>
      <c r="T36" s="4">
        <f t="shared" si="6"/>
        <v>15130</v>
      </c>
      <c r="U36" s="4">
        <f t="shared" si="6"/>
        <v>4800</v>
      </c>
      <c r="V36" s="4">
        <f t="shared" si="7"/>
        <v>19930</v>
      </c>
      <c r="W36" s="19">
        <f t="shared" si="8"/>
        <v>72408.429503261417</v>
      </c>
    </row>
    <row r="37" spans="1:23" x14ac:dyDescent="0.25">
      <c r="V37" s="7" t="s">
        <v>138</v>
      </c>
      <c r="W37" s="23">
        <f>AVERAGE(W7:W36)</f>
        <v>64014.524844917702</v>
      </c>
    </row>
  </sheetData>
  <mergeCells count="18">
    <mergeCell ref="H4:I4"/>
    <mergeCell ref="H5:I5"/>
    <mergeCell ref="A4:A6"/>
    <mergeCell ref="B4:B6"/>
    <mergeCell ref="C4:C6"/>
    <mergeCell ref="D4:F5"/>
    <mergeCell ref="G4:G6"/>
    <mergeCell ref="V4:V6"/>
    <mergeCell ref="W4:W6"/>
    <mergeCell ref="J5:K5"/>
    <mergeCell ref="L5:M5"/>
    <mergeCell ref="N5:O5"/>
    <mergeCell ref="Q5:R5"/>
    <mergeCell ref="T5:U5"/>
    <mergeCell ref="J4:K4"/>
    <mergeCell ref="N4:O4"/>
    <mergeCell ref="P4:P6"/>
    <mergeCell ref="S4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485B-8B70-49FE-800A-7335BEE82082}">
  <dimension ref="A2:M74"/>
  <sheetViews>
    <sheetView topLeftCell="A10" workbookViewId="0">
      <selection activeCell="K19" sqref="K19"/>
    </sheetView>
  </sheetViews>
  <sheetFormatPr defaultRowHeight="15" x14ac:dyDescent="0.25"/>
  <cols>
    <col min="1" max="1" width="15.7109375" customWidth="1"/>
    <col min="2" max="2" width="16.28515625" customWidth="1"/>
    <col min="4" max="4" width="14.85546875" bestFit="1" customWidth="1"/>
    <col min="5" max="5" width="11.85546875" customWidth="1"/>
    <col min="7" max="7" width="10.7109375" customWidth="1"/>
    <col min="9" max="9" width="16.85546875" customWidth="1"/>
    <col min="10" max="10" width="18.85546875" customWidth="1"/>
    <col min="11" max="11" width="18.28515625" customWidth="1"/>
    <col min="12" max="12" width="19.5703125" customWidth="1"/>
    <col min="13" max="13" width="18.28515625" customWidth="1"/>
  </cols>
  <sheetData>
    <row r="2" spans="1:13" x14ac:dyDescent="0.25">
      <c r="I2" s="8">
        <v>28042.570093457944</v>
      </c>
      <c r="J2">
        <v>76350</v>
      </c>
    </row>
    <row r="3" spans="1:13" x14ac:dyDescent="0.25">
      <c r="I3" s="8">
        <v>23388.531065302002</v>
      </c>
      <c r="J3">
        <v>583200</v>
      </c>
    </row>
    <row r="4" spans="1:13" ht="15.75" x14ac:dyDescent="0.25">
      <c r="A4" s="34" t="s">
        <v>139</v>
      </c>
      <c r="I4" s="8">
        <v>33009.045375408052</v>
      </c>
      <c r="J4">
        <v>353598</v>
      </c>
    </row>
    <row r="5" spans="1:13" ht="15.75" x14ac:dyDescent="0.25">
      <c r="A5" s="35" t="s">
        <v>140</v>
      </c>
      <c r="B5" s="36">
        <v>64014.524844917702</v>
      </c>
      <c r="I5" s="8">
        <v>35554.535668575278</v>
      </c>
      <c r="J5">
        <v>758616</v>
      </c>
    </row>
    <row r="6" spans="1:13" ht="15.75" x14ac:dyDescent="0.25">
      <c r="A6" s="35" t="s">
        <v>141</v>
      </c>
      <c r="B6" s="39">
        <v>2370535.6216021702</v>
      </c>
      <c r="C6" s="36"/>
      <c r="I6">
        <v>29829.434357541897</v>
      </c>
      <c r="J6">
        <v>348700</v>
      </c>
    </row>
    <row r="8" spans="1:13" x14ac:dyDescent="0.25">
      <c r="A8" s="4" t="s">
        <v>1</v>
      </c>
      <c r="B8">
        <v>2015</v>
      </c>
      <c r="C8">
        <v>2016</v>
      </c>
      <c r="D8">
        <v>2017</v>
      </c>
      <c r="E8">
        <v>2018</v>
      </c>
      <c r="F8">
        <v>2019</v>
      </c>
    </row>
    <row r="9" spans="1:13" x14ac:dyDescent="0.25">
      <c r="A9" s="4" t="s">
        <v>142</v>
      </c>
      <c r="B9" s="38">
        <v>28042.570093457944</v>
      </c>
      <c r="C9" s="38">
        <v>23388.531065302002</v>
      </c>
      <c r="D9" s="38">
        <v>33009.045375408052</v>
      </c>
      <c r="E9" s="38">
        <v>35554.535668575278</v>
      </c>
      <c r="F9" s="36">
        <v>29829.434357541897</v>
      </c>
    </row>
    <row r="10" spans="1:13" x14ac:dyDescent="0.25">
      <c r="A10" s="4" t="s">
        <v>136</v>
      </c>
      <c r="B10">
        <v>76350</v>
      </c>
      <c r="C10">
        <v>583200</v>
      </c>
      <c r="D10">
        <v>353598</v>
      </c>
      <c r="E10">
        <v>758616</v>
      </c>
      <c r="F10">
        <v>348700</v>
      </c>
    </row>
    <row r="11" spans="1:13" x14ac:dyDescent="0.25">
      <c r="A11" s="4" t="s">
        <v>13</v>
      </c>
      <c r="B11" s="37">
        <f>B10/B9</f>
        <v>2.72264631043257</v>
      </c>
      <c r="C11" s="37">
        <f>C10/C9</f>
        <v>24.935298346513303</v>
      </c>
      <c r="D11" s="37">
        <f>D10/D9</f>
        <v>10.712154683014031</v>
      </c>
      <c r="E11" s="37">
        <f>E10/E9</f>
        <v>21.336687028386635</v>
      </c>
      <c r="F11" s="37">
        <f>F10/F9</f>
        <v>11.689795918367349</v>
      </c>
    </row>
    <row r="12" spans="1:13" ht="15.75" x14ac:dyDescent="0.25">
      <c r="A12" s="29" t="s">
        <v>43</v>
      </c>
      <c r="B12" s="9">
        <v>20.761229998685682</v>
      </c>
    </row>
    <row r="13" spans="1:13" ht="16.5" thickBot="1" x14ac:dyDescent="0.3">
      <c r="A13" s="29" t="s">
        <v>44</v>
      </c>
      <c r="B13" s="44">
        <v>-2.16317429068062E-4</v>
      </c>
    </row>
    <row r="14" spans="1:13" ht="15.75" x14ac:dyDescent="0.25">
      <c r="A14" s="29" t="s">
        <v>140</v>
      </c>
      <c r="B14" s="36">
        <v>64014.524844917702</v>
      </c>
    </row>
    <row r="15" spans="1:13" ht="15.75" x14ac:dyDescent="0.25">
      <c r="A15" s="29" t="s">
        <v>141</v>
      </c>
      <c r="B15" s="36">
        <v>2370535.6216021716</v>
      </c>
    </row>
    <row r="16" spans="1:13" ht="15.75" x14ac:dyDescent="0.25">
      <c r="A16" s="29" t="s">
        <v>143</v>
      </c>
      <c r="B16">
        <f>B14*B12</f>
        <v>1329020.2735619154</v>
      </c>
      <c r="K16" t="s">
        <v>149</v>
      </c>
      <c r="L16" t="s">
        <v>150</v>
      </c>
      <c r="M16" t="s">
        <v>151</v>
      </c>
    </row>
    <row r="17" spans="1:13" ht="15.75" x14ac:dyDescent="0.25">
      <c r="A17" s="29" t="s">
        <v>144</v>
      </c>
      <c r="B17" s="36">
        <f>(B16)-B15</f>
        <v>-1041515.3480402562</v>
      </c>
      <c r="J17" t="s">
        <v>152</v>
      </c>
      <c r="K17" s="36">
        <f>-B20/B22</f>
        <v>498143.71513576427</v>
      </c>
      <c r="L17" s="36">
        <v>470776.40996049833</v>
      </c>
      <c r="M17" s="36">
        <v>291034.35184960288</v>
      </c>
    </row>
    <row r="18" spans="1:13" ht="15.75" x14ac:dyDescent="0.25">
      <c r="A18" s="29" t="s">
        <v>145</v>
      </c>
      <c r="B18" s="40">
        <f>B5*B13</f>
        <v>-13.847457437466177</v>
      </c>
      <c r="J18" t="s">
        <v>153</v>
      </c>
      <c r="K18" s="36">
        <f>-B12/B21</f>
        <v>47987.880791966556</v>
      </c>
      <c r="L18" s="36">
        <f>B17/B19</f>
        <v>37606.735848210476</v>
      </c>
      <c r="M18" s="36">
        <f>-B16/B17*1000</f>
        <v>1276.0448283960829</v>
      </c>
    </row>
    <row r="19" spans="1:13" ht="15.75" x14ac:dyDescent="0.25">
      <c r="A19" s="29" t="s">
        <v>146</v>
      </c>
      <c r="B19" s="40">
        <f>2*(B18)</f>
        <v>-27.694914874932355</v>
      </c>
      <c r="J19" t="s">
        <v>154</v>
      </c>
      <c r="K19" s="41">
        <f>K17*B14</f>
        <v>31888433228.897987</v>
      </c>
      <c r="L19" s="41">
        <f>L17*B14</f>
        <v>30136528191.817482</v>
      </c>
      <c r="M19" s="41">
        <f>M17*B14</f>
        <v>18630425747.200924</v>
      </c>
    </row>
    <row r="20" spans="1:13" ht="15.75" x14ac:dyDescent="0.25">
      <c r="A20" s="29" t="s">
        <v>147</v>
      </c>
      <c r="B20" s="40">
        <f>(B12)^2</f>
        <v>431.02867105832627</v>
      </c>
      <c r="J20" t="s">
        <v>155</v>
      </c>
      <c r="K20" s="41">
        <f>B15*K18</f>
        <v>113756980822.55534</v>
      </c>
      <c r="L20" s="42">
        <v>8956879428.1640186</v>
      </c>
      <c r="M20" s="43">
        <v>18630425747.200901</v>
      </c>
    </row>
    <row r="21" spans="1:13" ht="15.75" x14ac:dyDescent="0.25">
      <c r="A21" s="29" t="s">
        <v>148</v>
      </c>
      <c r="B21" s="40">
        <f>2*(B13)</f>
        <v>-4.32634858136124E-4</v>
      </c>
      <c r="J21" t="s">
        <v>156</v>
      </c>
      <c r="K21" s="41">
        <f>K20-K19</f>
        <v>81868547593.657349</v>
      </c>
      <c r="L21" s="41">
        <f>L19-L20</f>
        <v>21179648763.653465</v>
      </c>
      <c r="M21" s="36">
        <v>0</v>
      </c>
    </row>
    <row r="22" spans="1:13" ht="15.75" x14ac:dyDescent="0.25">
      <c r="A22" s="29" t="s">
        <v>45</v>
      </c>
      <c r="B22">
        <f>4*B13</f>
        <v>-8.65269716272248E-4</v>
      </c>
    </row>
    <row r="31" spans="1:13" ht="15.75" x14ac:dyDescent="0.25">
      <c r="A31" s="66"/>
      <c r="B31" s="67" t="s">
        <v>165</v>
      </c>
      <c r="C31" s="67" t="s">
        <v>43</v>
      </c>
      <c r="D31" s="67" t="s">
        <v>44</v>
      </c>
      <c r="E31" s="67" t="s">
        <v>166</v>
      </c>
      <c r="F31" s="67" t="s">
        <v>167</v>
      </c>
      <c r="G31" s="67" t="s">
        <v>168</v>
      </c>
      <c r="H31" s="67" t="s">
        <v>169</v>
      </c>
      <c r="I31" s="67" t="s">
        <v>170</v>
      </c>
      <c r="J31" s="67" t="s">
        <v>171</v>
      </c>
      <c r="K31" s="67" t="s">
        <v>172</v>
      </c>
    </row>
    <row r="32" spans="1:13" ht="15.75" x14ac:dyDescent="0.25">
      <c r="A32" s="66" t="s">
        <v>49</v>
      </c>
      <c r="B32" s="67" t="s">
        <v>173</v>
      </c>
      <c r="C32" s="67"/>
      <c r="D32" s="67"/>
      <c r="E32" s="67" t="s">
        <v>174</v>
      </c>
      <c r="F32" s="67"/>
      <c r="G32" s="67" t="s">
        <v>175</v>
      </c>
      <c r="H32" s="67" t="s">
        <v>176</v>
      </c>
      <c r="I32" s="67" t="s">
        <v>177</v>
      </c>
      <c r="J32" s="67" t="s">
        <v>178</v>
      </c>
      <c r="K32" s="67" t="s">
        <v>179</v>
      </c>
    </row>
    <row r="33" spans="1:11" x14ac:dyDescent="0.25">
      <c r="A33">
        <v>1</v>
      </c>
      <c r="B33">
        <v>0</v>
      </c>
      <c r="C33">
        <f>$B$12</f>
        <v>20.761229998685682</v>
      </c>
      <c r="D33" s="64">
        <f>$B$13</f>
        <v>-2.16317429068062E-4</v>
      </c>
      <c r="E33" s="36">
        <f>B33^2</f>
        <v>0</v>
      </c>
      <c r="F33">
        <f>C33*B33</f>
        <v>0</v>
      </c>
      <c r="G33">
        <f>D33*E33</f>
        <v>0</v>
      </c>
      <c r="H33" s="36">
        <f>F33-G33</f>
        <v>0</v>
      </c>
      <c r="I33">
        <f>H33*B33</f>
        <v>0</v>
      </c>
      <c r="J33" s="36">
        <f>$B$14*H33</f>
        <v>0</v>
      </c>
      <c r="K33" s="36">
        <f>J33-I33</f>
        <v>0</v>
      </c>
    </row>
    <row r="34" spans="1:11" x14ac:dyDescent="0.25">
      <c r="A34">
        <v>2</v>
      </c>
      <c r="B34" s="65">
        <v>38480</v>
      </c>
      <c r="C34" s="65">
        <f t="shared" ref="C34:C38" si="0">$B$12</f>
        <v>20.761229998685682</v>
      </c>
      <c r="D34" s="64">
        <f t="shared" ref="D34:D38" si="1">$B$13</f>
        <v>-2.16317429068062E-4</v>
      </c>
      <c r="E34" s="36">
        <f t="shared" ref="E34:E38" si="2">B34^2</f>
        <v>1480710400</v>
      </c>
      <c r="F34" s="36">
        <f>C34*B34</f>
        <v>798892.13034942502</v>
      </c>
      <c r="G34" s="65">
        <f t="shared" ref="G34:G38" si="3">D34*E34</f>
        <v>-320303.46692234173</v>
      </c>
      <c r="H34" s="36">
        <f t="shared" ref="H34:H38" si="4">F34-G34</f>
        <v>1119195.5972717667</v>
      </c>
      <c r="I34" s="41">
        <f t="shared" ref="I34:I38" si="5">H34*B34</f>
        <v>43066646583.017586</v>
      </c>
      <c r="J34" s="41">
        <f t="shared" ref="J34:J38" si="6">$B$14*H34</f>
        <v>71644774367.876022</v>
      </c>
      <c r="K34" s="41">
        <f t="shared" ref="K34:K38" si="7">J34-I34</f>
        <v>28578127784.858437</v>
      </c>
    </row>
    <row r="35" spans="1:11" x14ac:dyDescent="0.25">
      <c r="A35">
        <v>3</v>
      </c>
      <c r="B35" s="65">
        <v>26910</v>
      </c>
      <c r="C35" s="65">
        <f t="shared" si="0"/>
        <v>20.761229998685682</v>
      </c>
      <c r="D35" s="64">
        <f t="shared" si="1"/>
        <v>-2.16317429068062E-4</v>
      </c>
      <c r="E35" s="36">
        <f t="shared" si="2"/>
        <v>724148100</v>
      </c>
      <c r="F35" s="36">
        <f t="shared" ref="F34:F38" si="8">C35*B35</f>
        <v>558684.69926463172</v>
      </c>
      <c r="G35" s="65">
        <f t="shared" si="3"/>
        <v>-156645.85525652187</v>
      </c>
      <c r="H35" s="36">
        <f t="shared" si="4"/>
        <v>715330.55452115356</v>
      </c>
      <c r="I35" s="41">
        <f t="shared" si="5"/>
        <v>19249545222.164242</v>
      </c>
      <c r="J35" s="41">
        <f t="shared" si="6"/>
        <v>45791545554.723145</v>
      </c>
      <c r="K35" s="41">
        <f t="shared" si="7"/>
        <v>26542000332.558903</v>
      </c>
    </row>
    <row r="36" spans="1:11" x14ac:dyDescent="0.25">
      <c r="A36">
        <v>4</v>
      </c>
      <c r="B36" s="65">
        <v>37710</v>
      </c>
      <c r="C36" s="65">
        <f t="shared" si="0"/>
        <v>20.761229998685682</v>
      </c>
      <c r="D36" s="64">
        <f t="shared" si="1"/>
        <v>-2.16317429068062E-4</v>
      </c>
      <c r="E36" s="36">
        <f t="shared" si="2"/>
        <v>1422044100</v>
      </c>
      <c r="F36" s="65">
        <f t="shared" si="8"/>
        <v>782905.98325043707</v>
      </c>
      <c r="G36" s="65">
        <f t="shared" si="3"/>
        <v>-307612.92373340606</v>
      </c>
      <c r="H36" s="36">
        <f t="shared" si="4"/>
        <v>1090518.9069838431</v>
      </c>
      <c r="I36" s="41">
        <f t="shared" si="5"/>
        <v>41123467982.360725</v>
      </c>
      <c r="J36" s="41">
        <f t="shared" si="6"/>
        <v>69809049664.969711</v>
      </c>
      <c r="K36" s="41">
        <f t="shared" si="7"/>
        <v>28685581682.608986</v>
      </c>
    </row>
    <row r="37" spans="1:11" x14ac:dyDescent="0.25">
      <c r="A37">
        <v>5</v>
      </c>
      <c r="B37" s="65">
        <v>39440</v>
      </c>
      <c r="C37" s="65">
        <f t="shared" si="0"/>
        <v>20.761229998685682</v>
      </c>
      <c r="D37" s="64">
        <f t="shared" si="1"/>
        <v>-2.16317429068062E-4</v>
      </c>
      <c r="E37" s="36">
        <f t="shared" si="2"/>
        <v>1555513600</v>
      </c>
      <c r="F37" s="36">
        <f t="shared" si="8"/>
        <v>818822.91114816326</v>
      </c>
      <c r="G37" s="65">
        <f t="shared" si="3"/>
        <v>-336484.70283240575</v>
      </c>
      <c r="H37" s="36">
        <f t="shared" si="4"/>
        <v>1155307.6139805689</v>
      </c>
      <c r="I37" s="41">
        <f t="shared" si="5"/>
        <v>45565332295.393639</v>
      </c>
      <c r="J37" s="41">
        <f t="shared" si="6"/>
        <v>73956467958.681717</v>
      </c>
      <c r="K37" s="41">
        <f t="shared" si="7"/>
        <v>28391135663.288078</v>
      </c>
    </row>
    <row r="38" spans="1:11" x14ac:dyDescent="0.25">
      <c r="A38">
        <v>6</v>
      </c>
      <c r="B38" s="65">
        <v>32620</v>
      </c>
      <c r="C38" s="65">
        <f t="shared" si="0"/>
        <v>20.761229998685682</v>
      </c>
      <c r="D38" s="64">
        <f t="shared" si="1"/>
        <v>-2.16317429068062E-4</v>
      </c>
      <c r="E38" s="36">
        <f t="shared" si="2"/>
        <v>1064064400</v>
      </c>
      <c r="F38" s="36">
        <f t="shared" si="8"/>
        <v>677231.32255712699</v>
      </c>
      <c r="G38" s="65">
        <f t="shared" si="3"/>
        <v>-230175.67537084996</v>
      </c>
      <c r="H38" s="36">
        <f t="shared" si="4"/>
        <v>907406.99792797701</v>
      </c>
      <c r="I38" s="41">
        <f t="shared" si="5"/>
        <v>29599616272.41061</v>
      </c>
      <c r="J38" s="41">
        <f t="shared" si="6"/>
        <v>58087227813.312668</v>
      </c>
      <c r="K38" s="41">
        <f t="shared" si="7"/>
        <v>28487611540.902058</v>
      </c>
    </row>
    <row r="39" spans="1:11" x14ac:dyDescent="0.25">
      <c r="K39">
        <v>0</v>
      </c>
    </row>
    <row r="42" spans="1:11" ht="15.75" x14ac:dyDescent="0.25">
      <c r="A42" s="69" t="s">
        <v>149</v>
      </c>
      <c r="B42" s="69"/>
      <c r="C42" s="69"/>
      <c r="D42" s="69"/>
    </row>
    <row r="43" spans="1:11" ht="15.75" x14ac:dyDescent="0.25">
      <c r="A43" s="68" t="s">
        <v>180</v>
      </c>
      <c r="B43" s="68" t="s">
        <v>181</v>
      </c>
      <c r="C43" s="68" t="s">
        <v>180</v>
      </c>
      <c r="D43" s="68" t="s">
        <v>181</v>
      </c>
    </row>
    <row r="44" spans="1:11" x14ac:dyDescent="0.25">
      <c r="A44" s="36">
        <f>K18</f>
        <v>47987.880791966556</v>
      </c>
      <c r="B44">
        <v>0</v>
      </c>
      <c r="C44">
        <v>0</v>
      </c>
      <c r="D44" s="36">
        <f>K17</f>
        <v>498143.71513576427</v>
      </c>
    </row>
    <row r="45" spans="1:11" x14ac:dyDescent="0.25">
      <c r="A45" s="36">
        <f>K18</f>
        <v>47987.880791966556</v>
      </c>
      <c r="B45" s="36">
        <f>K17</f>
        <v>498143.71513576427</v>
      </c>
      <c r="C45" s="36">
        <f>K18</f>
        <v>47987.880791966556</v>
      </c>
      <c r="D45" s="36">
        <f>K17</f>
        <v>498143.71513576427</v>
      </c>
    </row>
    <row r="48" spans="1:11" ht="15.75" x14ac:dyDescent="0.25">
      <c r="A48" s="71" t="s">
        <v>150</v>
      </c>
      <c r="B48" s="71"/>
      <c r="C48" s="71"/>
      <c r="D48" s="71"/>
    </row>
    <row r="49" spans="1:4" ht="15.75" x14ac:dyDescent="0.25">
      <c r="A49" s="70" t="s">
        <v>180</v>
      </c>
      <c r="B49" s="70" t="s">
        <v>181</v>
      </c>
      <c r="C49" s="70" t="s">
        <v>180</v>
      </c>
      <c r="D49" s="70" t="s">
        <v>181</v>
      </c>
    </row>
    <row r="50" spans="1:4" x14ac:dyDescent="0.25">
      <c r="A50" s="36">
        <f>$L$18</f>
        <v>37606.735848210476</v>
      </c>
      <c r="B50">
        <v>0</v>
      </c>
      <c r="C50">
        <v>0</v>
      </c>
      <c r="D50" s="36">
        <f>$L$17</f>
        <v>470776.40996049833</v>
      </c>
    </row>
    <row r="51" spans="1:4" x14ac:dyDescent="0.25">
      <c r="A51" s="36">
        <f>$L$18</f>
        <v>37606.735848210476</v>
      </c>
      <c r="B51" s="36">
        <f>L17</f>
        <v>470776.40996049833</v>
      </c>
      <c r="C51" s="36">
        <f>L18</f>
        <v>37606.735848210476</v>
      </c>
      <c r="D51" s="36">
        <f>$L$17</f>
        <v>470776.40996049833</v>
      </c>
    </row>
    <row r="54" spans="1:4" ht="15.75" x14ac:dyDescent="0.25">
      <c r="A54" s="73" t="s">
        <v>151</v>
      </c>
      <c r="B54" s="73"/>
      <c r="C54" s="73"/>
      <c r="D54" s="73"/>
    </row>
    <row r="55" spans="1:4" ht="15.75" x14ac:dyDescent="0.25">
      <c r="A55" s="72" t="s">
        <v>180</v>
      </c>
      <c r="B55" s="72" t="s">
        <v>181</v>
      </c>
      <c r="C55" s="72" t="s">
        <v>180</v>
      </c>
      <c r="D55" s="72" t="s">
        <v>181</v>
      </c>
    </row>
    <row r="56" spans="1:4" x14ac:dyDescent="0.25">
      <c r="A56" s="36">
        <f>M18</f>
        <v>1276.0448283960829</v>
      </c>
      <c r="B56">
        <v>0</v>
      </c>
      <c r="C56">
        <v>0</v>
      </c>
      <c r="D56" s="36">
        <f>B57</f>
        <v>291034.35184960288</v>
      </c>
    </row>
    <row r="57" spans="1:4" x14ac:dyDescent="0.25">
      <c r="A57" s="36">
        <f>M18</f>
        <v>1276.0448283960829</v>
      </c>
      <c r="B57" s="36">
        <f>M17</f>
        <v>291034.35184960288</v>
      </c>
      <c r="C57">
        <v>1276</v>
      </c>
      <c r="D57" s="36">
        <f>B57</f>
        <v>291034.35184960288</v>
      </c>
    </row>
    <row r="60" spans="1:4" ht="15.75" x14ac:dyDescent="0.25">
      <c r="A60" s="77" t="s">
        <v>182</v>
      </c>
      <c r="B60" s="77"/>
      <c r="C60" s="77"/>
      <c r="D60" s="77"/>
    </row>
    <row r="61" spans="1:4" ht="15.75" x14ac:dyDescent="0.25">
      <c r="A61" s="76" t="s">
        <v>180</v>
      </c>
      <c r="B61" s="76" t="s">
        <v>181</v>
      </c>
      <c r="C61" s="76" t="s">
        <v>180</v>
      </c>
      <c r="D61" s="76" t="s">
        <v>181</v>
      </c>
    </row>
    <row r="62" spans="1:4" ht="15.75" x14ac:dyDescent="0.25">
      <c r="A62" s="79">
        <f>A44</f>
        <v>47987.880791966556</v>
      </c>
      <c r="B62" s="76">
        <v>0</v>
      </c>
      <c r="C62" s="76">
        <v>0</v>
      </c>
      <c r="D62" s="79">
        <f>B63</f>
        <v>113756980822.55534</v>
      </c>
    </row>
    <row r="63" spans="1:4" ht="15.75" x14ac:dyDescent="0.25">
      <c r="A63" s="79">
        <f>A45</f>
        <v>47987.880791966556</v>
      </c>
      <c r="B63" s="79">
        <f>K20</f>
        <v>113756980822.55534</v>
      </c>
      <c r="C63" s="79">
        <f>A63</f>
        <v>47987.880791966556</v>
      </c>
      <c r="D63" s="79">
        <f>B63</f>
        <v>113756980822.55534</v>
      </c>
    </row>
    <row r="64" spans="1:4" ht="15.75" x14ac:dyDescent="0.25">
      <c r="A64" s="77">
        <v>0</v>
      </c>
      <c r="B64" s="77">
        <v>0</v>
      </c>
      <c r="C64" s="77"/>
      <c r="D64" s="77"/>
    </row>
    <row r="65" spans="1:4" ht="15.75" x14ac:dyDescent="0.25">
      <c r="A65" s="77" t="s">
        <v>183</v>
      </c>
      <c r="B65" s="77"/>
      <c r="C65" s="77"/>
      <c r="D65" s="77"/>
    </row>
    <row r="66" spans="1:4" ht="15.75" x14ac:dyDescent="0.25">
      <c r="A66" s="76" t="s">
        <v>180</v>
      </c>
      <c r="B66" s="76" t="s">
        <v>181</v>
      </c>
      <c r="C66" s="76" t="s">
        <v>180</v>
      </c>
      <c r="D66" s="76" t="s">
        <v>181</v>
      </c>
    </row>
    <row r="67" spans="1:4" ht="15.75" x14ac:dyDescent="0.25">
      <c r="A67" s="79">
        <f>$A$50</f>
        <v>37606.735848210476</v>
      </c>
      <c r="B67" s="76">
        <v>0</v>
      </c>
      <c r="C67" s="76">
        <v>0</v>
      </c>
      <c r="D67" s="79">
        <f>$B$68</f>
        <v>30136528191.817482</v>
      </c>
    </row>
    <row r="68" spans="1:4" ht="15.75" x14ac:dyDescent="0.25">
      <c r="A68" s="79">
        <f>$A$50</f>
        <v>37606.735848210476</v>
      </c>
      <c r="B68" s="79">
        <f>L19</f>
        <v>30136528191.817482</v>
      </c>
      <c r="C68" s="79">
        <f>A68</f>
        <v>37606.735848210476</v>
      </c>
      <c r="D68" s="79">
        <f>$B$68</f>
        <v>30136528191.817482</v>
      </c>
    </row>
    <row r="69" spans="1:4" ht="15.75" x14ac:dyDescent="0.25">
      <c r="A69" s="77">
        <v>0</v>
      </c>
      <c r="B69" s="77">
        <v>0</v>
      </c>
      <c r="C69" s="77"/>
      <c r="D69" s="77"/>
    </row>
    <row r="70" spans="1:4" ht="15.75" x14ac:dyDescent="0.25">
      <c r="A70" s="77" t="s">
        <v>184</v>
      </c>
      <c r="B70" s="77"/>
      <c r="C70" s="77"/>
      <c r="D70" s="77"/>
    </row>
    <row r="71" spans="1:4" ht="15.75" x14ac:dyDescent="0.25">
      <c r="A71" s="76" t="s">
        <v>180</v>
      </c>
      <c r="B71" s="76" t="s">
        <v>181</v>
      </c>
      <c r="C71" s="76" t="s">
        <v>180</v>
      </c>
      <c r="D71" s="76" t="s">
        <v>181</v>
      </c>
    </row>
    <row r="72" spans="1:4" ht="15.75" x14ac:dyDescent="0.25">
      <c r="A72" s="79">
        <f>$M$18</f>
        <v>1276.0448283960829</v>
      </c>
      <c r="B72" s="76">
        <v>0</v>
      </c>
      <c r="C72" s="76">
        <v>0</v>
      </c>
      <c r="D72" s="79">
        <f>$B$73</f>
        <v>18630425747.200924</v>
      </c>
    </row>
    <row r="73" spans="1:4" ht="15.75" x14ac:dyDescent="0.25">
      <c r="A73" s="79">
        <f>$M$18</f>
        <v>1276.0448283960829</v>
      </c>
      <c r="B73" s="79">
        <f>M19</f>
        <v>18630425747.200924</v>
      </c>
      <c r="C73" s="79">
        <f>C57</f>
        <v>1276</v>
      </c>
      <c r="D73" s="79">
        <f>$B$73</f>
        <v>18630425747.200924</v>
      </c>
    </row>
    <row r="74" spans="1:4" x14ac:dyDescent="0.25">
      <c r="A74">
        <v>0</v>
      </c>
      <c r="B74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CD016-9F7F-4566-BE13-84605BFEF3B1}">
  <dimension ref="A6:K49"/>
  <sheetViews>
    <sheetView tabSelected="1" topLeftCell="A3" workbookViewId="0">
      <selection activeCell="G39" sqref="G39"/>
    </sheetView>
  </sheetViews>
  <sheetFormatPr defaultRowHeight="15" x14ac:dyDescent="0.25"/>
  <cols>
    <col min="2" max="2" width="15.5703125" customWidth="1"/>
    <col min="4" max="4" width="16.140625" customWidth="1"/>
    <col min="5" max="5" width="16.42578125" customWidth="1"/>
    <col min="7" max="7" width="17.28515625" customWidth="1"/>
    <col min="8" max="8" width="18" customWidth="1"/>
    <col min="9" max="9" width="17" customWidth="1"/>
    <col min="10" max="10" width="16.140625" customWidth="1"/>
    <col min="11" max="11" width="17.85546875" customWidth="1"/>
  </cols>
  <sheetData>
    <row r="6" spans="1:11" ht="15.75" x14ac:dyDescent="0.25">
      <c r="A6" s="76"/>
      <c r="B6" s="78" t="s">
        <v>165</v>
      </c>
      <c r="C6" s="78" t="s">
        <v>43</v>
      </c>
      <c r="D6" s="78" t="s">
        <v>44</v>
      </c>
      <c r="E6" s="78" t="s">
        <v>166</v>
      </c>
      <c r="F6" s="78" t="s">
        <v>167</v>
      </c>
      <c r="G6" s="78" t="s">
        <v>168</v>
      </c>
      <c r="H6" s="78" t="s">
        <v>169</v>
      </c>
      <c r="I6" s="78" t="s">
        <v>170</v>
      </c>
      <c r="J6" s="78" t="s">
        <v>171</v>
      </c>
      <c r="K6" s="78" t="s">
        <v>172</v>
      </c>
    </row>
    <row r="7" spans="1:11" ht="15.75" x14ac:dyDescent="0.25">
      <c r="A7" s="76" t="s">
        <v>49</v>
      </c>
      <c r="B7" s="78" t="s">
        <v>173</v>
      </c>
      <c r="C7" s="78"/>
      <c r="D7" s="78"/>
      <c r="E7" s="78" t="s">
        <v>174</v>
      </c>
      <c r="F7" s="78"/>
      <c r="G7" s="78" t="s">
        <v>175</v>
      </c>
      <c r="H7" s="78" t="s">
        <v>176</v>
      </c>
      <c r="I7" s="78" t="s">
        <v>177</v>
      </c>
      <c r="J7" s="78" t="s">
        <v>178</v>
      </c>
      <c r="K7" s="78" t="s">
        <v>179</v>
      </c>
    </row>
    <row r="8" spans="1:11" x14ac:dyDescent="0.25">
      <c r="A8" s="75">
        <v>1</v>
      </c>
      <c r="B8" s="75">
        <v>0</v>
      </c>
      <c r="C8" s="75">
        <v>20.761230000000001</v>
      </c>
      <c r="D8" s="81">
        <v>2.2000000000000001E-4</v>
      </c>
      <c r="E8" s="80">
        <f>B8^2</f>
        <v>0</v>
      </c>
      <c r="F8" s="75">
        <f>C8*B8</f>
        <v>0</v>
      </c>
      <c r="G8" s="75">
        <f>D8*E8</f>
        <v>0</v>
      </c>
      <c r="H8" s="80">
        <f>F8-G8</f>
        <v>0</v>
      </c>
      <c r="I8" s="75">
        <f>H8*B8</f>
        <v>0</v>
      </c>
      <c r="J8" s="80">
        <v>0</v>
      </c>
      <c r="K8" s="80">
        <v>0</v>
      </c>
    </row>
    <row r="9" spans="1:11" x14ac:dyDescent="0.25">
      <c r="A9" s="74">
        <v>2</v>
      </c>
      <c r="B9" s="38">
        <v>28042.570093457944</v>
      </c>
      <c r="C9" s="74">
        <v>20.761230000000001</v>
      </c>
      <c r="D9" s="64">
        <v>2.2000000000000001E-4</v>
      </c>
      <c r="E9" s="36">
        <f>B9^2</f>
        <v>786385737.44650185</v>
      </c>
      <c r="F9" s="36">
        <f>C9*B9</f>
        <v>582198.24750140193</v>
      </c>
      <c r="G9" s="74">
        <f>D9*E9</f>
        <v>173004.86223823042</v>
      </c>
      <c r="H9" s="36">
        <f>F9-G9</f>
        <v>409193.38526317151</v>
      </c>
      <c r="I9" s="41">
        <f>H9*B9</f>
        <v>11474834188.021828</v>
      </c>
      <c r="J9" s="41">
        <v>71644774367.876022</v>
      </c>
      <c r="K9" s="41">
        <v>28578127784.858437</v>
      </c>
    </row>
    <row r="10" spans="1:11" x14ac:dyDescent="0.25">
      <c r="A10" s="74">
        <v>3</v>
      </c>
      <c r="B10" s="38">
        <v>23388.531065302002</v>
      </c>
      <c r="C10" s="74">
        <v>20.761230000000001</v>
      </c>
      <c r="D10" s="64">
        <v>2.2000000000000001E-4</v>
      </c>
      <c r="E10" s="36">
        <f>B10^2</f>
        <v>547023385.39259684</v>
      </c>
      <c r="F10" s="36">
        <f>C10*B10</f>
        <v>485574.67280887993</v>
      </c>
      <c r="G10" s="74">
        <f>D10*E10</f>
        <v>120345.14478637131</v>
      </c>
      <c r="H10" s="36">
        <f>F10-G10</f>
        <v>365229.5280225086</v>
      </c>
      <c r="I10" s="41">
        <f>H10*B10</f>
        <v>8542182162.1200304</v>
      </c>
      <c r="J10" s="41">
        <v>45791545554.723145</v>
      </c>
      <c r="K10" s="41">
        <v>26542000332.558903</v>
      </c>
    </row>
    <row r="11" spans="1:11" x14ac:dyDescent="0.25">
      <c r="A11" s="74">
        <v>4</v>
      </c>
      <c r="B11" s="38">
        <v>33009.045375408052</v>
      </c>
      <c r="C11" s="74">
        <v>20.761230000000001</v>
      </c>
      <c r="D11" s="64">
        <v>2.2000000000000001E-4</v>
      </c>
      <c r="E11" s="36">
        <f>B11^2</f>
        <v>1089597076.5957477</v>
      </c>
      <c r="F11" s="74">
        <f>C11*B11</f>
        <v>685308.38311928289</v>
      </c>
      <c r="G11" s="74">
        <f>D11*E11</f>
        <v>239711.35685106451</v>
      </c>
      <c r="H11" s="36">
        <f>F11-G11</f>
        <v>445597.02626821841</v>
      </c>
      <c r="I11" s="41">
        <f>H11*B11</f>
        <v>14708732459.234514</v>
      </c>
      <c r="J11" s="41">
        <v>69809049664.969711</v>
      </c>
      <c r="K11" s="41">
        <v>28685581682.608986</v>
      </c>
    </row>
    <row r="12" spans="1:11" x14ac:dyDescent="0.25">
      <c r="A12" s="74">
        <v>5</v>
      </c>
      <c r="B12" s="38">
        <v>35554.535668575278</v>
      </c>
      <c r="C12" s="74">
        <v>20.761230000000001</v>
      </c>
      <c r="D12" s="64">
        <v>2.2000000000000001E-4</v>
      </c>
      <c r="E12" s="36">
        <f>B12^2</f>
        <v>1264125006.6079917</v>
      </c>
      <c r="F12" s="36">
        <f>C12*B12</f>
        <v>738155.89255849516</v>
      </c>
      <c r="G12" s="74">
        <f>D12*E12</f>
        <v>278107.50145375816</v>
      </c>
      <c r="H12" s="36">
        <f>F12-G12</f>
        <v>460048.39110473701</v>
      </c>
      <c r="I12" s="41">
        <f>H12*B12</f>
        <v>16356806930.804041</v>
      </c>
      <c r="J12" s="41">
        <v>73956467958.681717</v>
      </c>
      <c r="K12" s="41">
        <v>28391135663.288078</v>
      </c>
    </row>
    <row r="13" spans="1:11" x14ac:dyDescent="0.25">
      <c r="A13" s="74">
        <v>6</v>
      </c>
      <c r="B13" s="80">
        <v>29829.434357541897</v>
      </c>
      <c r="C13" s="74">
        <v>20.761230000000001</v>
      </c>
      <c r="D13" s="64">
        <v>2.2000000000000001E-4</v>
      </c>
      <c r="E13" s="36">
        <f>B13^2</f>
        <v>889795154.09090102</v>
      </c>
      <c r="F13" s="36">
        <f>C13*B13</f>
        <v>619295.74746682961</v>
      </c>
      <c r="G13" s="74">
        <f>D13*E13</f>
        <v>195754.93389999823</v>
      </c>
      <c r="H13" s="36">
        <f>F13-G13</f>
        <v>423540.81356683141</v>
      </c>
      <c r="I13" s="41">
        <f>H13*B13</f>
        <v>12633982896.031689</v>
      </c>
      <c r="J13" s="41">
        <v>58087227813.312668</v>
      </c>
      <c r="K13" s="41">
        <v>28487611540.902058</v>
      </c>
    </row>
    <row r="14" spans="1:11" x14ac:dyDescent="0.25">
      <c r="A14" s="74"/>
      <c r="B14" s="74"/>
      <c r="C14" s="74"/>
      <c r="D14" s="74"/>
      <c r="E14" s="74"/>
      <c r="F14" s="74"/>
      <c r="G14" s="74"/>
      <c r="H14" s="74"/>
      <c r="I14" s="74"/>
    </row>
    <row r="15" spans="1:11" x14ac:dyDescent="0.25">
      <c r="A15" s="74"/>
      <c r="B15" s="74"/>
      <c r="C15" s="74"/>
      <c r="D15" s="74"/>
      <c r="E15" s="74"/>
      <c r="F15" s="74"/>
      <c r="G15" s="74"/>
      <c r="H15" s="74"/>
      <c r="I15" s="74"/>
    </row>
    <row r="16" spans="1:11" x14ac:dyDescent="0.25">
      <c r="A16" s="74"/>
      <c r="B16" s="74"/>
      <c r="C16" s="74"/>
      <c r="D16" s="74"/>
      <c r="E16" s="74"/>
      <c r="F16" s="74"/>
      <c r="G16" s="74"/>
      <c r="H16" s="74"/>
      <c r="I16" s="74"/>
    </row>
    <row r="17" spans="1:11" ht="15.75" x14ac:dyDescent="0.25">
      <c r="A17" s="77" t="s">
        <v>149</v>
      </c>
      <c r="B17" s="77"/>
      <c r="C17" s="77"/>
      <c r="D17" s="77"/>
      <c r="E17" s="74"/>
      <c r="F17" s="74"/>
    </row>
    <row r="18" spans="1:11" ht="15.75" x14ac:dyDescent="0.25">
      <c r="A18" s="76" t="s">
        <v>180</v>
      </c>
      <c r="B18" s="76" t="s">
        <v>181</v>
      </c>
      <c r="C18" s="76" t="s">
        <v>180</v>
      </c>
      <c r="D18" s="76" t="s">
        <v>181</v>
      </c>
      <c r="E18" s="74"/>
      <c r="F18" s="74"/>
    </row>
    <row r="19" spans="1:11" x14ac:dyDescent="0.25">
      <c r="A19" s="36">
        <v>47988</v>
      </c>
      <c r="B19" s="74">
        <v>0</v>
      </c>
      <c r="C19" s="74">
        <v>0</v>
      </c>
      <c r="D19" s="36">
        <v>498144</v>
      </c>
      <c r="E19" s="74"/>
      <c r="F19" s="74" t="s">
        <v>185</v>
      </c>
      <c r="G19" t="s">
        <v>186</v>
      </c>
      <c r="H19" t="s">
        <v>187</v>
      </c>
      <c r="I19" t="s">
        <v>188</v>
      </c>
    </row>
    <row r="20" spans="1:11" x14ac:dyDescent="0.25">
      <c r="A20" s="36">
        <v>47988</v>
      </c>
      <c r="B20" s="36">
        <v>498144</v>
      </c>
      <c r="C20" s="36">
        <v>47988</v>
      </c>
      <c r="D20" s="36">
        <v>498144</v>
      </c>
      <c r="E20" s="74"/>
      <c r="F20" s="75">
        <v>0</v>
      </c>
      <c r="G20" s="80">
        <v>0</v>
      </c>
      <c r="H20" s="75">
        <v>0</v>
      </c>
      <c r="I20" s="80">
        <v>0</v>
      </c>
    </row>
    <row r="21" spans="1:11" x14ac:dyDescent="0.25">
      <c r="A21" s="74"/>
      <c r="B21" s="74"/>
      <c r="C21" s="74"/>
      <c r="D21" s="74"/>
      <c r="E21" s="74"/>
      <c r="F21" s="38">
        <v>28042.570093457944</v>
      </c>
      <c r="G21" s="41">
        <v>16286927</v>
      </c>
      <c r="H21" s="41">
        <v>8557942</v>
      </c>
      <c r="I21" s="41">
        <f>G21-H21</f>
        <v>7728985</v>
      </c>
    </row>
    <row r="22" spans="1:11" x14ac:dyDescent="0.25">
      <c r="A22" s="74"/>
      <c r="B22" s="74"/>
      <c r="C22" s="74"/>
      <c r="D22" s="74"/>
      <c r="E22" s="74"/>
      <c r="F22" s="38">
        <v>23388.531065302002</v>
      </c>
      <c r="G22" s="41">
        <v>200033480</v>
      </c>
      <c r="H22" s="41">
        <v>111311954</v>
      </c>
      <c r="I22" s="41">
        <f t="shared" ref="I22:I25" si="0">G22-H22</f>
        <v>88721526</v>
      </c>
    </row>
    <row r="23" spans="1:11" ht="15.75" x14ac:dyDescent="0.25">
      <c r="A23" s="77" t="s">
        <v>150</v>
      </c>
      <c r="B23" s="77"/>
      <c r="C23" s="77"/>
      <c r="D23" s="77"/>
      <c r="E23" s="74"/>
      <c r="F23" s="38">
        <v>33009.045375408052</v>
      </c>
      <c r="G23" s="41">
        <v>206354423968</v>
      </c>
      <c r="H23" s="41">
        <v>116115575</v>
      </c>
      <c r="I23" s="41">
        <v>106238308</v>
      </c>
      <c r="K23" s="41">
        <f>I23-J23</f>
        <v>106238308</v>
      </c>
    </row>
    <row r="24" spans="1:11" ht="15.75" x14ac:dyDescent="0.25">
      <c r="A24" s="76" t="s">
        <v>180</v>
      </c>
      <c r="B24" s="76" t="s">
        <v>181</v>
      </c>
      <c r="C24" s="76" t="s">
        <v>180</v>
      </c>
      <c r="D24" s="76" t="s">
        <v>181</v>
      </c>
      <c r="E24" s="74"/>
      <c r="F24" s="38">
        <v>35554.535668575278</v>
      </c>
      <c r="G24" s="41">
        <v>308449355713</v>
      </c>
      <c r="H24" s="41">
        <v>136111730</v>
      </c>
      <c r="I24" s="41">
        <f>38374564</f>
        <v>38374564</v>
      </c>
    </row>
    <row r="25" spans="1:11" x14ac:dyDescent="0.25">
      <c r="A25" s="36">
        <v>37607</v>
      </c>
      <c r="B25" s="74">
        <v>0</v>
      </c>
      <c r="C25" s="74">
        <v>0</v>
      </c>
      <c r="D25" s="36">
        <v>470776</v>
      </c>
      <c r="E25" s="74"/>
      <c r="F25" s="80">
        <v>29829.434357541897</v>
      </c>
      <c r="G25" s="41">
        <v>278391942552</v>
      </c>
      <c r="H25" s="41">
        <v>141994901</v>
      </c>
      <c r="I25" s="41">
        <f t="shared" si="0"/>
        <v>278249947651</v>
      </c>
    </row>
    <row r="26" spans="1:11" x14ac:dyDescent="0.25">
      <c r="A26" s="36">
        <v>37607</v>
      </c>
      <c r="B26" s="36">
        <v>470776</v>
      </c>
      <c r="C26" s="36">
        <v>37607</v>
      </c>
      <c r="D26" s="36">
        <v>470776</v>
      </c>
      <c r="E26" s="74"/>
      <c r="F26" s="74"/>
      <c r="G26" s="74"/>
      <c r="H26" s="74"/>
      <c r="I26" s="74">
        <v>0</v>
      </c>
    </row>
    <row r="27" spans="1:11" x14ac:dyDescent="0.25">
      <c r="A27" s="74"/>
      <c r="B27" s="74"/>
      <c r="C27" s="74"/>
      <c r="D27" s="74"/>
      <c r="E27" s="74"/>
      <c r="F27" s="74"/>
      <c r="G27" s="74"/>
      <c r="H27" s="74"/>
      <c r="I27" s="74"/>
    </row>
    <row r="28" spans="1:11" x14ac:dyDescent="0.25">
      <c r="A28" s="74"/>
      <c r="B28" s="74"/>
      <c r="C28" s="74"/>
      <c r="D28" s="74"/>
      <c r="E28" s="74"/>
      <c r="F28" s="74"/>
      <c r="G28" s="74"/>
      <c r="H28" s="74"/>
      <c r="I28" s="74"/>
    </row>
    <row r="29" spans="1:11" ht="15.75" x14ac:dyDescent="0.25">
      <c r="A29" s="77" t="s">
        <v>151</v>
      </c>
      <c r="B29" s="77"/>
      <c r="C29" s="77"/>
      <c r="D29" s="77"/>
      <c r="E29" s="74"/>
      <c r="F29" s="74"/>
      <c r="G29" s="74"/>
      <c r="H29" s="74"/>
      <c r="I29" s="74"/>
    </row>
    <row r="30" spans="1:11" ht="15.75" x14ac:dyDescent="0.25">
      <c r="A30" s="76" t="s">
        <v>180</v>
      </c>
      <c r="B30" s="76" t="s">
        <v>181</v>
      </c>
      <c r="C30" s="76" t="s">
        <v>180</v>
      </c>
      <c r="D30" s="76" t="s">
        <v>181</v>
      </c>
      <c r="E30" s="74"/>
      <c r="F30" s="74"/>
      <c r="G30" s="74"/>
      <c r="H30" s="74"/>
      <c r="I30" s="74"/>
    </row>
    <row r="31" spans="1:11" x14ac:dyDescent="0.25">
      <c r="A31" s="36">
        <v>12760</v>
      </c>
      <c r="B31" s="74">
        <v>0</v>
      </c>
      <c r="C31" s="74">
        <v>0</v>
      </c>
      <c r="D31" s="36">
        <f>B32</f>
        <v>291034</v>
      </c>
      <c r="E31" s="74"/>
      <c r="F31" s="74"/>
      <c r="G31" s="74"/>
      <c r="H31" s="74"/>
      <c r="I31" s="74"/>
    </row>
    <row r="32" spans="1:11" x14ac:dyDescent="0.25">
      <c r="A32" s="36">
        <v>12760</v>
      </c>
      <c r="B32" s="36">
        <v>291034</v>
      </c>
      <c r="C32" s="74">
        <v>12760</v>
      </c>
      <c r="D32" s="36">
        <f>B32</f>
        <v>291034</v>
      </c>
      <c r="E32" s="74"/>
      <c r="F32" s="74"/>
      <c r="G32" s="74"/>
      <c r="H32" s="74"/>
      <c r="I32" s="74"/>
    </row>
    <row r="33" spans="1:9" x14ac:dyDescent="0.25">
      <c r="A33" s="74"/>
      <c r="B33" s="74"/>
      <c r="C33" s="74"/>
      <c r="D33" s="74"/>
      <c r="E33" s="74"/>
      <c r="F33" s="74"/>
      <c r="G33" s="74"/>
      <c r="H33" s="74"/>
      <c r="I33" s="74"/>
    </row>
    <row r="34" spans="1:9" x14ac:dyDescent="0.25">
      <c r="A34" s="74"/>
      <c r="B34" s="74"/>
      <c r="C34" s="74"/>
      <c r="D34" s="74"/>
      <c r="E34" s="74"/>
      <c r="F34" s="74"/>
      <c r="G34" s="74"/>
      <c r="H34" s="74"/>
      <c r="I34" s="74"/>
    </row>
    <row r="35" spans="1:9" ht="15.75" x14ac:dyDescent="0.25">
      <c r="A35" s="77" t="s">
        <v>182</v>
      </c>
      <c r="B35" s="77"/>
      <c r="C35" s="77"/>
      <c r="D35" s="77"/>
      <c r="E35" s="74"/>
      <c r="F35" s="74"/>
      <c r="G35" s="74"/>
      <c r="H35" s="74"/>
      <c r="I35" s="74"/>
    </row>
    <row r="36" spans="1:9" ht="15.75" x14ac:dyDescent="0.25">
      <c r="A36" s="76" t="s">
        <v>180</v>
      </c>
      <c r="B36" s="76" t="s">
        <v>181</v>
      </c>
      <c r="C36" s="76" t="s">
        <v>180</v>
      </c>
      <c r="D36" s="76" t="s">
        <v>181</v>
      </c>
      <c r="E36" s="74"/>
      <c r="F36" s="74"/>
      <c r="G36" s="74"/>
      <c r="H36" s="74"/>
      <c r="I36" s="74"/>
    </row>
    <row r="37" spans="1:9" ht="15.75" x14ac:dyDescent="0.25">
      <c r="A37" s="79">
        <f>A19</f>
        <v>47988</v>
      </c>
      <c r="B37" s="76">
        <v>0</v>
      </c>
      <c r="C37" s="76">
        <v>0</v>
      </c>
      <c r="D37" s="79">
        <f>B38</f>
        <v>113756980823</v>
      </c>
      <c r="E37" s="74"/>
      <c r="F37" s="74"/>
      <c r="G37" s="74"/>
      <c r="H37" s="74"/>
      <c r="I37" s="74"/>
    </row>
    <row r="38" spans="1:9" ht="15.75" x14ac:dyDescent="0.25">
      <c r="A38" s="79">
        <f>A20</f>
        <v>47988</v>
      </c>
      <c r="B38" s="79">
        <v>113756980823</v>
      </c>
      <c r="C38" s="79">
        <f>A38</f>
        <v>47988</v>
      </c>
      <c r="D38" s="79">
        <f>B38</f>
        <v>113756980823</v>
      </c>
      <c r="E38" s="74"/>
      <c r="F38" s="74"/>
      <c r="G38" s="74"/>
      <c r="H38" s="74"/>
      <c r="I38" s="74"/>
    </row>
    <row r="39" spans="1:9" ht="15.75" x14ac:dyDescent="0.25">
      <c r="A39" s="77">
        <v>0</v>
      </c>
      <c r="B39" s="77">
        <v>0</v>
      </c>
      <c r="C39" s="77"/>
      <c r="D39" s="77"/>
      <c r="E39" s="74"/>
      <c r="F39" s="74"/>
      <c r="G39" s="74"/>
      <c r="H39" s="74"/>
      <c r="I39" s="74"/>
    </row>
    <row r="40" spans="1:9" ht="15.75" x14ac:dyDescent="0.25">
      <c r="A40" s="77" t="s">
        <v>183</v>
      </c>
      <c r="B40" s="77"/>
      <c r="C40" s="77"/>
      <c r="D40" s="77"/>
      <c r="E40" s="74"/>
      <c r="F40" s="74"/>
      <c r="G40" s="74"/>
      <c r="H40" s="74"/>
      <c r="I40" s="74"/>
    </row>
    <row r="41" spans="1:9" ht="15.75" x14ac:dyDescent="0.25">
      <c r="A41" s="76" t="s">
        <v>180</v>
      </c>
      <c r="B41" s="76" t="s">
        <v>181</v>
      </c>
      <c r="C41" s="76" t="s">
        <v>180</v>
      </c>
      <c r="D41" s="76" t="s">
        <v>181</v>
      </c>
      <c r="E41" s="74"/>
      <c r="F41" s="74"/>
      <c r="G41" s="74"/>
      <c r="H41" s="74"/>
      <c r="I41" s="74"/>
    </row>
    <row r="42" spans="1:9" ht="15.75" x14ac:dyDescent="0.25">
      <c r="A42" s="36">
        <v>37607</v>
      </c>
      <c r="B42" s="76">
        <v>0</v>
      </c>
      <c r="C42" s="76">
        <v>0</v>
      </c>
      <c r="D42" s="79">
        <v>30136528192</v>
      </c>
      <c r="E42" s="74"/>
      <c r="F42" s="74"/>
      <c r="G42" s="74"/>
      <c r="H42" s="74"/>
      <c r="I42" s="74"/>
    </row>
    <row r="43" spans="1:9" ht="15.75" x14ac:dyDescent="0.25">
      <c r="A43" s="36">
        <v>37607</v>
      </c>
      <c r="B43" s="79">
        <v>30136528192</v>
      </c>
      <c r="C43" s="79">
        <f>A43</f>
        <v>37607</v>
      </c>
      <c r="D43" s="79">
        <v>30136528192</v>
      </c>
      <c r="E43" s="74"/>
      <c r="F43" s="74"/>
      <c r="G43" s="74"/>
      <c r="H43" s="74"/>
      <c r="I43" s="74"/>
    </row>
    <row r="44" spans="1:9" ht="15.75" x14ac:dyDescent="0.25">
      <c r="A44" s="77">
        <v>0</v>
      </c>
      <c r="B44" s="77">
        <v>0</v>
      </c>
      <c r="C44" s="77"/>
      <c r="D44" s="77"/>
      <c r="E44" s="74"/>
      <c r="F44" s="74"/>
      <c r="G44" s="74"/>
      <c r="H44" s="74"/>
      <c r="I44" s="74"/>
    </row>
    <row r="45" spans="1:9" ht="15.75" x14ac:dyDescent="0.25">
      <c r="A45" s="77" t="s">
        <v>184</v>
      </c>
      <c r="B45" s="77"/>
      <c r="C45" s="77"/>
      <c r="D45" s="77"/>
      <c r="E45" s="74"/>
      <c r="F45" s="74"/>
      <c r="G45" s="74"/>
      <c r="H45" s="74"/>
      <c r="I45" s="74"/>
    </row>
    <row r="46" spans="1:9" ht="15.75" x14ac:dyDescent="0.25">
      <c r="A46" s="76" t="s">
        <v>180</v>
      </c>
      <c r="B46" s="76" t="s">
        <v>181</v>
      </c>
      <c r="C46" s="76" t="s">
        <v>180</v>
      </c>
      <c r="D46" s="76" t="s">
        <v>181</v>
      </c>
      <c r="E46" s="74"/>
      <c r="F46" s="74"/>
      <c r="G46" s="74"/>
      <c r="H46" s="74"/>
      <c r="I46" s="74"/>
    </row>
    <row r="47" spans="1:9" ht="15.75" x14ac:dyDescent="0.25">
      <c r="A47" s="36">
        <v>12760</v>
      </c>
      <c r="B47" s="76">
        <v>0</v>
      </c>
      <c r="C47" s="76">
        <v>0</v>
      </c>
      <c r="D47" s="79">
        <v>18630425747</v>
      </c>
      <c r="E47" s="74"/>
      <c r="F47" s="74"/>
      <c r="G47" s="74"/>
      <c r="H47" s="74"/>
      <c r="I47" s="74"/>
    </row>
    <row r="48" spans="1:9" ht="15.75" x14ac:dyDescent="0.25">
      <c r="A48" s="36">
        <v>12760</v>
      </c>
      <c r="B48" s="79">
        <v>18630425747</v>
      </c>
      <c r="C48" s="79">
        <f>C32</f>
        <v>12760</v>
      </c>
      <c r="D48" s="79">
        <v>18630425747</v>
      </c>
      <c r="E48" s="74"/>
      <c r="F48" s="74"/>
      <c r="G48" s="74"/>
      <c r="H48" s="74"/>
      <c r="I48" s="74"/>
    </row>
    <row r="49" spans="1:9" x14ac:dyDescent="0.25">
      <c r="A49" s="74">
        <v>0</v>
      </c>
      <c r="B49" s="74">
        <v>0</v>
      </c>
      <c r="C49" s="74"/>
      <c r="D49" s="74"/>
      <c r="E49" s="74"/>
      <c r="F49" s="74"/>
      <c r="G49" s="74"/>
      <c r="H49" s="74"/>
      <c r="I49" s="7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8475-72E1-47FA-81EB-AF48BDAE8E65}">
  <dimension ref="A1:I26"/>
  <sheetViews>
    <sheetView topLeftCell="A5" workbookViewId="0">
      <selection sqref="A1:J26"/>
    </sheetView>
  </sheetViews>
  <sheetFormatPr defaultRowHeight="15" x14ac:dyDescent="0.25"/>
  <cols>
    <col min="1" max="1" width="12.28515625" customWidth="1"/>
  </cols>
  <sheetData>
    <row r="1" spans="1:9" x14ac:dyDescent="0.25">
      <c r="A1" t="s">
        <v>18</v>
      </c>
    </row>
    <row r="2" spans="1:9" ht="15.75" thickBot="1" x14ac:dyDescent="0.3"/>
    <row r="3" spans="1:9" x14ac:dyDescent="0.25">
      <c r="A3" s="12" t="s">
        <v>19</v>
      </c>
      <c r="B3" s="12"/>
    </row>
    <row r="4" spans="1:9" x14ac:dyDescent="0.25">
      <c r="A4" s="9" t="s">
        <v>20</v>
      </c>
      <c r="B4" s="9">
        <v>0.11374953738836517</v>
      </c>
    </row>
    <row r="5" spans="1:9" x14ac:dyDescent="0.25">
      <c r="A5" s="9" t="s">
        <v>21</v>
      </c>
      <c r="B5" s="9">
        <v>1.2938957256067085E-2</v>
      </c>
    </row>
    <row r="6" spans="1:9" x14ac:dyDescent="0.25">
      <c r="A6" s="9" t="s">
        <v>22</v>
      </c>
      <c r="B6" s="9">
        <v>-0.3160813903252439</v>
      </c>
    </row>
    <row r="7" spans="1:9" x14ac:dyDescent="0.25">
      <c r="A7" s="9" t="s">
        <v>23</v>
      </c>
      <c r="B7" s="9">
        <v>10.202126598760094</v>
      </c>
    </row>
    <row r="8" spans="1:9" ht="15.75" thickBot="1" x14ac:dyDescent="0.3">
      <c r="A8" s="10" t="s">
        <v>24</v>
      </c>
      <c r="B8" s="10">
        <v>5</v>
      </c>
    </row>
    <row r="10" spans="1:9" ht="15.75" thickBot="1" x14ac:dyDescent="0.3">
      <c r="A10" t="s">
        <v>25</v>
      </c>
    </row>
    <row r="11" spans="1:9" x14ac:dyDescent="0.25">
      <c r="A11" s="11"/>
      <c r="B11" s="11" t="s">
        <v>30</v>
      </c>
      <c r="C11" s="11" t="s">
        <v>31</v>
      </c>
      <c r="D11" s="11" t="s">
        <v>32</v>
      </c>
      <c r="E11" s="11" t="s">
        <v>33</v>
      </c>
      <c r="F11" s="11" t="s">
        <v>34</v>
      </c>
    </row>
    <row r="12" spans="1:9" x14ac:dyDescent="0.25">
      <c r="A12" s="9" t="s">
        <v>26</v>
      </c>
      <c r="B12" s="9">
        <v>1</v>
      </c>
      <c r="C12" s="9">
        <v>4.09315261847496</v>
      </c>
      <c r="D12" s="9">
        <v>4.09315261847496</v>
      </c>
      <c r="E12" s="9">
        <v>3.9325705389298068E-2</v>
      </c>
      <c r="F12" s="9">
        <v>0.85548252554181026</v>
      </c>
    </row>
    <row r="13" spans="1:9" x14ac:dyDescent="0.25">
      <c r="A13" s="9" t="s">
        <v>27</v>
      </c>
      <c r="B13" s="9">
        <v>3</v>
      </c>
      <c r="C13" s="9">
        <v>312.25016141138462</v>
      </c>
      <c r="D13" s="9">
        <v>104.08338713712821</v>
      </c>
      <c r="E13" s="9"/>
      <c r="F13" s="9"/>
    </row>
    <row r="14" spans="1:9" ht="15.75" thickBot="1" x14ac:dyDescent="0.3">
      <c r="A14" s="10" t="s">
        <v>28</v>
      </c>
      <c r="B14" s="10">
        <v>4</v>
      </c>
      <c r="C14" s="10">
        <v>316.34331402985958</v>
      </c>
      <c r="D14" s="10"/>
      <c r="E14" s="10"/>
      <c r="F14" s="10"/>
    </row>
    <row r="15" spans="1:9" ht="15.75" thickBot="1" x14ac:dyDescent="0.3"/>
    <row r="16" spans="1:9" x14ac:dyDescent="0.25">
      <c r="A16" s="11"/>
      <c r="B16" s="11" t="s">
        <v>35</v>
      </c>
      <c r="C16" s="11" t="s">
        <v>23</v>
      </c>
      <c r="D16" s="11" t="s">
        <v>36</v>
      </c>
      <c r="E16" s="11" t="s">
        <v>37</v>
      </c>
      <c r="F16" s="11" t="s">
        <v>38</v>
      </c>
      <c r="G16" s="11" t="s">
        <v>39</v>
      </c>
      <c r="H16" s="11" t="s">
        <v>40</v>
      </c>
      <c r="I16" s="11" t="s">
        <v>41</v>
      </c>
    </row>
    <row r="17" spans="1:9" x14ac:dyDescent="0.25">
      <c r="A17" s="9" t="s">
        <v>29</v>
      </c>
      <c r="B17" s="9">
        <v>20.761229998685682</v>
      </c>
      <c r="C17" s="9">
        <v>33.003136249734688</v>
      </c>
      <c r="D17" s="9">
        <v>0.62906839645739976</v>
      </c>
      <c r="E17" s="9">
        <v>0.57394432637070336</v>
      </c>
      <c r="F17" s="9">
        <v>-84.269479022057325</v>
      </c>
      <c r="G17" s="9">
        <v>125.79193901942868</v>
      </c>
      <c r="H17" s="9">
        <v>-84.269479022057325</v>
      </c>
      <c r="I17" s="9">
        <v>125.79193901942868</v>
      </c>
    </row>
    <row r="18" spans="1:9" ht="15.75" thickBot="1" x14ac:dyDescent="0.3">
      <c r="A18" s="10" t="s">
        <v>42</v>
      </c>
      <c r="B18" s="10">
        <v>-2.1631742906806181E-4</v>
      </c>
      <c r="C18" s="10">
        <v>1.0908204017974809E-3</v>
      </c>
      <c r="D18" s="10">
        <v>-0.19830709868609772</v>
      </c>
      <c r="E18" s="10">
        <v>0.85548252554181103</v>
      </c>
      <c r="F18" s="10">
        <v>-3.6877947864965457E-3</v>
      </c>
      <c r="G18" s="10">
        <v>3.2551599283604225E-3</v>
      </c>
      <c r="H18" s="10">
        <v>-3.6877947864965457E-3</v>
      </c>
      <c r="I18" s="10">
        <v>3.2551599283604225E-3</v>
      </c>
    </row>
    <row r="20" spans="1:9" x14ac:dyDescent="0.25">
      <c r="A20" t="s">
        <v>43</v>
      </c>
      <c r="B20" s="9">
        <v>20.761229998685682</v>
      </c>
    </row>
    <row r="21" spans="1:9" ht="15.75" thickBot="1" x14ac:dyDescent="0.3">
      <c r="A21" t="s">
        <v>44</v>
      </c>
      <c r="B21" s="10">
        <v>-2.1631742906806181E-4</v>
      </c>
    </row>
    <row r="22" spans="1:9" x14ac:dyDescent="0.25">
      <c r="A22" t="s">
        <v>46</v>
      </c>
      <c r="B22">
        <f>B20*B20</f>
        <v>431.02867105832627</v>
      </c>
    </row>
    <row r="23" spans="1:9" x14ac:dyDescent="0.25">
      <c r="A23" t="s">
        <v>45</v>
      </c>
      <c r="B23">
        <f>4*B21</f>
        <v>-8.6526971627224724E-4</v>
      </c>
    </row>
    <row r="24" spans="1:9" x14ac:dyDescent="0.25">
      <c r="A24" t="s">
        <v>47</v>
      </c>
      <c r="B24">
        <f>-B22/B23</f>
        <v>498143.71513576468</v>
      </c>
    </row>
    <row r="25" spans="1:9" x14ac:dyDescent="0.25">
      <c r="A25" t="s">
        <v>48</v>
      </c>
      <c r="B25">
        <f>(-B20)/(2*B21)</f>
        <v>47987.8807919666</v>
      </c>
    </row>
    <row r="26" spans="1:9" x14ac:dyDescent="0.25">
      <c r="A26" t="s">
        <v>157</v>
      </c>
      <c r="B26">
        <f>2*(B25)</f>
        <v>95975.761583933199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Sheet6</vt:lpstr>
      <vt:lpstr>Sheet7</vt:lpstr>
      <vt:lpstr>Sheet8</vt:lpstr>
      <vt:lpstr>Sheet9</vt:lpstr>
      <vt:lpstr>Sheet10</vt:lpstr>
      <vt:lpstr>Sheet11</vt:lpstr>
      <vt:lpstr>Sheet5</vt:lpstr>
      <vt:lpstr>Sheet4</vt:lpstr>
      <vt:lpstr>Sheet2</vt:lpstr>
      <vt:lpstr>Sheet3</vt:lpstr>
      <vt:lpstr>Sheet12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Ariqoh</dc:creator>
  <cp:lastModifiedBy>Ariqoh</cp:lastModifiedBy>
  <dcterms:created xsi:type="dcterms:W3CDTF">2022-03-10T05:19:21Z</dcterms:created>
  <dcterms:modified xsi:type="dcterms:W3CDTF">2022-04-13T03:43:08Z</dcterms:modified>
</cp:coreProperties>
</file>